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Height="17310" activeTab="2"/>
  </bookViews>
  <sheets>
    <sheet name="菜单" sheetId="80" r:id="rId1"/>
    <sheet name="资金汇总表" sheetId="61" r:id="rId2"/>
    <sheet name="项目明细表" sheetId="60" r:id="rId3"/>
    <sheet name="总体绩效目标" sheetId="95" r:id="rId4"/>
    <sheet name="中小河流" sheetId="81" r:id="rId5"/>
    <sheet name="中型灌区" sheetId="82" r:id="rId6"/>
    <sheet name="水保" sheetId="84" r:id="rId7"/>
    <sheet name="水保一体化" sheetId="86" r:id="rId8"/>
    <sheet name="水资源" sheetId="85" r:id="rId9"/>
    <sheet name="农饮" sheetId="87" r:id="rId10"/>
    <sheet name="小水库" sheetId="88" r:id="rId11"/>
    <sheet name="白蚁防治" sheetId="94" r:id="rId12"/>
    <sheet name="蓄滞洪区" sheetId="91" r:id="rId13"/>
    <sheet name="幸福河湖" sheetId="89" r:id="rId14"/>
    <sheet name="引调水" sheetId="92" r:id="rId15"/>
  </sheets>
  <externalReferences>
    <externalReference r:id="rId16"/>
  </externalReferences>
  <definedNames>
    <definedName name="_xlnm._FilterDatabase" localSheetId="2" hidden="1">项目明细表!$A$5:$BP$236</definedName>
    <definedName name="_xlnm.Print_Area" localSheetId="11">白蚁防治!$A$1:$X$27</definedName>
    <definedName name="_xlnm.Print_Area" localSheetId="2">项目明细表!$A$1:$BP$236</definedName>
    <definedName name="_xlnm.Print_Area" localSheetId="10">小水库!$A$1:$L$29</definedName>
    <definedName name="_xlnm.Print_Area" localSheetId="1">资金汇总表!$A$1:$AC$96</definedName>
    <definedName name="_xlnm.Print_Titles" localSheetId="11">白蚁防治!$A:$F</definedName>
    <definedName name="_xlnm.Print_Titles" localSheetId="9">农饮!$A:$F</definedName>
    <definedName name="_xlnm.Print_Titles" localSheetId="6">水保!$A:$F</definedName>
    <definedName name="_xlnm.Print_Titles" localSheetId="2">项目明细表!$A:$D,项目明细表!$1:$5</definedName>
    <definedName name="_xlnm.Print_Titles" localSheetId="13">幸福河湖!$A:$F</definedName>
    <definedName name="_xlnm.Print_Titles" localSheetId="12">蓄滞洪区!$A:$I</definedName>
    <definedName name="_xlnm.Print_Titles" localSheetId="4">中小河流!$A:$F</definedName>
    <definedName name="_xlnm.Print_Titles" localSheetId="1">资金汇总表!$1:$7</definedName>
    <definedName name="_xlnm.Print_Titles" localSheetId="3">总体绩效目标!$A:$D</definedName>
    <definedName name="山洪灾害防治">[1]菜单!$I$2:$I$4</definedName>
    <definedName name="一级分类">[1]菜单!$A$1:$K$1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Lenovo</author>
    <author>jssslt</author>
  </authors>
  <commentList>
    <comment ref="M226" authorId="0">
      <text>
        <r>
          <rPr>
            <b/>
            <sz val="9"/>
            <rFont val="宋体"/>
            <charset val="134"/>
          </rPr>
          <t>Lenovo:</t>
        </r>
        <r>
          <rPr>
            <sz val="9"/>
            <rFont val="宋体"/>
            <charset val="134"/>
          </rPr>
          <t xml:space="preserve">
1.武澄锡虞中片沿江排水河道治理工程（锡山区、惠山区、江阴市）
2.盐城市廖家沟整治（建湖县、射阳县）
3.通济河（丹徒区、丹阳市）
4.柴米河（灌南县、沭阳县）
5.潭洋河（亭湖区、建湖县、射阳县）
6.沙黄河（盐都区、建湖县）</t>
        </r>
      </text>
    </comment>
    <comment ref="N226" authorId="0">
      <text>
        <r>
          <rPr>
            <b/>
            <sz val="9"/>
            <rFont val="宋体"/>
            <charset val="134"/>
          </rPr>
          <t>Lenovo:</t>
        </r>
        <r>
          <rPr>
            <sz val="9"/>
            <rFont val="宋体"/>
            <charset val="134"/>
          </rPr>
          <t xml:space="preserve">
1.沙黄河河（盐都区、建湖县）
</t>
        </r>
      </text>
    </comment>
    <comment ref="AH232" authorId="1">
      <text>
        <r>
          <rPr>
            <b/>
            <sz val="9"/>
            <rFont val="宋体"/>
            <charset val="0"/>
          </rPr>
          <t>jssslt:</t>
        </r>
        <r>
          <rPr>
            <sz val="9"/>
            <rFont val="宋体"/>
            <charset val="0"/>
          </rPr>
          <t xml:space="preserve">
邳州市、淮安区、大丰区项目为2025年度项目。</t>
        </r>
      </text>
    </comment>
    <comment ref="AQ236" authorId="1">
      <text>
        <r>
          <rPr>
            <b/>
            <sz val="9"/>
            <rFont val="宋体"/>
            <charset val="0"/>
          </rPr>
          <t>jssslt:</t>
        </r>
        <r>
          <rPr>
            <sz val="9"/>
            <rFont val="宋体"/>
            <charset val="0"/>
          </rPr>
          <t xml:space="preserve">
泰东河跨盐城市、泰州市</t>
        </r>
      </text>
    </comment>
  </commentList>
</comments>
</file>

<file path=xl/sharedStrings.xml><?xml version="1.0" encoding="utf-8"?>
<sst xmlns="http://schemas.openxmlformats.org/spreadsheetml/2006/main" count="6152" uniqueCount="1025">
  <si>
    <t>一级分类</t>
  </si>
  <si>
    <t>水旱灾害防御</t>
  </si>
  <si>
    <t>水资源集约节约利用</t>
  </si>
  <si>
    <t>水资源保护与修复治理</t>
  </si>
  <si>
    <t>中小河流治理</t>
  </si>
  <si>
    <t>山洪灾害防治</t>
  </si>
  <si>
    <t>水利工程设施维修养护</t>
  </si>
  <si>
    <t>中型灌区节水改造</t>
  </si>
  <si>
    <t>小型水库建设</t>
  </si>
  <si>
    <t>小型引调水工程</t>
  </si>
  <si>
    <t>水资源刚性约束与调度</t>
  </si>
  <si>
    <t>农业水价综合改革</t>
  </si>
  <si>
    <t>地下水超采区综合治理</t>
  </si>
  <si>
    <t>水土流失治理</t>
  </si>
  <si>
    <t>淤地坝治理</t>
  </si>
  <si>
    <t>河湖管护</t>
  </si>
  <si>
    <t>是否为跨年度项目</t>
  </si>
  <si>
    <t>地下水超采综合治理</t>
  </si>
  <si>
    <t>流域面积200—3000平方公里中小河流治理</t>
  </si>
  <si>
    <t>山洪沟治理</t>
  </si>
  <si>
    <t>山洪灾害防治设施维修养护</t>
  </si>
  <si>
    <t>中型灌区节水配套改造等</t>
  </si>
  <si>
    <t>新建小型水库</t>
  </si>
  <si>
    <t>新建小型引调水工程</t>
  </si>
  <si>
    <t>水资源管理</t>
  </si>
  <si>
    <t>精准补贴与节水奖励</t>
  </si>
  <si>
    <t>水源置换工程建设</t>
  </si>
  <si>
    <t>水土流失综合治理</t>
  </si>
  <si>
    <t>幸福河湖建设</t>
  </si>
  <si>
    <t>是</t>
  </si>
  <si>
    <t>非工程措施实施</t>
  </si>
  <si>
    <t>农村饮水工程维修养护</t>
  </si>
  <si>
    <t>水预算管理体系</t>
  </si>
  <si>
    <t>深化农业用水权改革</t>
  </si>
  <si>
    <t>泉域保护修复建设</t>
  </si>
  <si>
    <t>一体化推进水土保持工程建设</t>
  </si>
  <si>
    <t>否</t>
  </si>
  <si>
    <t>风险图编制</t>
  </si>
  <si>
    <t>水质提升工程维修养护</t>
  </si>
  <si>
    <t>节水补助</t>
  </si>
  <si>
    <t>海（咸）水入侵防治建设</t>
  </si>
  <si>
    <t>河湖管理</t>
  </si>
  <si>
    <t>小型水库工程设施维修养护</t>
  </si>
  <si>
    <t>河湖地下水回补建设</t>
  </si>
  <si>
    <t>白蚁等害堤动物防治</t>
  </si>
  <si>
    <t>深层地下水回补建设</t>
  </si>
  <si>
    <t>国家蓄滞洪区工程维修养护</t>
  </si>
  <si>
    <t>附件3</t>
  </si>
  <si>
    <r>
      <rPr>
        <b/>
        <sz val="16"/>
        <rFont val="宋体"/>
        <charset val="134"/>
      </rPr>
      <t>江苏省</t>
    </r>
    <r>
      <rPr>
        <b/>
        <sz val="16"/>
        <rFont val="Times New Roman"/>
        <charset val="134"/>
      </rPr>
      <t>2026</t>
    </r>
    <r>
      <rPr>
        <b/>
        <sz val="16"/>
        <rFont val="宋体"/>
        <charset val="134"/>
      </rPr>
      <t>年度中央水利发展资金项目预算表</t>
    </r>
  </si>
  <si>
    <r>
      <rPr>
        <b/>
        <sz val="10"/>
        <rFont val="宋体"/>
        <charset val="134"/>
      </rPr>
      <t>单位：万元</t>
    </r>
  </si>
  <si>
    <r>
      <rPr>
        <sz val="10"/>
        <rFont val="方正仿宋_GBK"/>
        <charset val="134"/>
      </rPr>
      <t>单</t>
    </r>
    <r>
      <rPr>
        <sz val="10"/>
        <rFont val="Times New Roman"/>
        <charset val="134"/>
      </rPr>
      <t xml:space="preserve">    </t>
    </r>
    <r>
      <rPr>
        <sz val="10"/>
        <rFont val="方正仿宋_GBK"/>
        <charset val="134"/>
      </rPr>
      <t>位</t>
    </r>
  </si>
  <si>
    <r>
      <rPr>
        <sz val="10"/>
        <rFont val="方正仿宋_GBK"/>
        <charset val="134"/>
      </rPr>
      <t>合计</t>
    </r>
  </si>
  <si>
    <r>
      <rPr>
        <sz val="10"/>
        <rFont val="方正仿宋_GBK"/>
        <charset val="134"/>
      </rPr>
      <t>中央水利发展资金</t>
    </r>
  </si>
  <si>
    <r>
      <rPr>
        <sz val="10"/>
        <rFont val="方正仿宋_GBK"/>
        <charset val="134"/>
      </rPr>
      <t>省级水利发展资金</t>
    </r>
  </si>
  <si>
    <r>
      <rPr>
        <sz val="10"/>
        <rFont val="方正仿宋_GBK"/>
        <charset val="134"/>
      </rPr>
      <t>市县水利发展资金</t>
    </r>
  </si>
  <si>
    <r>
      <rPr>
        <sz val="10"/>
        <rFont val="方正仿宋_GBK"/>
        <charset val="134"/>
      </rPr>
      <t>中央
小计</t>
    </r>
  </si>
  <si>
    <t>农村饮水维养</t>
  </si>
  <si>
    <t>小型水库消险</t>
  </si>
  <si>
    <t>蓄滞
洪区
维养</t>
  </si>
  <si>
    <t>中型
灌区</t>
  </si>
  <si>
    <t>小型
引调
水</t>
  </si>
  <si>
    <t>水土流失一体化治理</t>
  </si>
  <si>
    <t>幸福
河湖
建设</t>
  </si>
  <si>
    <t>中小
河流
治理</t>
  </si>
  <si>
    <t>白蚁防治</t>
  </si>
  <si>
    <r>
      <rPr>
        <sz val="10"/>
        <rFont val="方正仿宋_GBK"/>
        <charset val="134"/>
      </rPr>
      <t>省级
小计</t>
    </r>
  </si>
  <si>
    <r>
      <rPr>
        <sz val="10"/>
        <rFont val="方正仿宋_GBK"/>
        <charset val="134"/>
      </rPr>
      <t>中小河流治理</t>
    </r>
  </si>
  <si>
    <r>
      <rPr>
        <sz val="10"/>
        <rFont val="方正仿宋_GBK"/>
        <charset val="134"/>
      </rPr>
      <t>水土
保持</t>
    </r>
  </si>
  <si>
    <r>
      <rPr>
        <sz val="10"/>
        <rFont val="方正仿宋_GBK"/>
        <charset val="134"/>
      </rPr>
      <t>市县
小计</t>
    </r>
  </si>
  <si>
    <r>
      <rPr>
        <sz val="10"/>
        <rFont val="方正仿宋_GBK"/>
        <charset val="134"/>
      </rPr>
      <t>中小河流
治理</t>
    </r>
  </si>
  <si>
    <t>中型
灌区
改造</t>
  </si>
  <si>
    <r>
      <rPr>
        <sz val="10"/>
        <rFont val="方正仿宋_GBK"/>
        <charset val="134"/>
      </rPr>
      <t>文号</t>
    </r>
  </si>
  <si>
    <r>
      <rPr>
        <sz val="10"/>
        <rFont val="方正仿宋_GBK"/>
        <charset val="134"/>
      </rPr>
      <t>苏财农〔</t>
    </r>
    <r>
      <rPr>
        <sz val="10"/>
        <rFont val="Times New Roman"/>
        <charset val="134"/>
      </rPr>
      <t>2025</t>
    </r>
    <r>
      <rPr>
        <sz val="10"/>
        <rFont val="方正仿宋_GBK"/>
        <charset val="134"/>
      </rPr>
      <t>〕</t>
    </r>
    <r>
      <rPr>
        <sz val="10"/>
        <rFont val="Times New Roman"/>
        <charset val="134"/>
      </rPr>
      <t>94</t>
    </r>
    <r>
      <rPr>
        <sz val="10"/>
        <rFont val="方正仿宋_GBK"/>
        <charset val="134"/>
      </rPr>
      <t>号</t>
    </r>
  </si>
  <si>
    <r>
      <rPr>
        <sz val="10"/>
        <rFont val="方正仿宋_GBK"/>
        <charset val="134"/>
      </rPr>
      <t>苏财农〔</t>
    </r>
    <r>
      <rPr>
        <sz val="10"/>
        <rFont val="Times New Roman"/>
        <charset val="134"/>
      </rPr>
      <t>2026</t>
    </r>
    <r>
      <rPr>
        <sz val="10"/>
        <rFont val="方正仿宋_GBK"/>
        <charset val="134"/>
      </rPr>
      <t>〕41号</t>
    </r>
  </si>
  <si>
    <r>
      <rPr>
        <sz val="10"/>
        <rFont val="方正仿宋_GBK"/>
        <charset val="134"/>
      </rPr>
      <t>苏财农〔</t>
    </r>
    <r>
      <rPr>
        <sz val="10"/>
        <rFont val="Times New Roman"/>
        <charset val="134"/>
      </rPr>
      <t>2026</t>
    </r>
    <r>
      <rPr>
        <sz val="10"/>
        <rFont val="方正仿宋_GBK"/>
        <charset val="134"/>
      </rPr>
      <t>〕</t>
    </r>
  </si>
  <si>
    <t>苏发改投资发〔2026〕</t>
  </si>
  <si>
    <t>苏财农〔2025〕</t>
  </si>
  <si>
    <t>14号</t>
  </si>
  <si>
    <t>号</t>
  </si>
  <si>
    <t>36号</t>
  </si>
  <si>
    <t>208号</t>
  </si>
  <si>
    <r>
      <rPr>
        <sz val="10"/>
        <rFont val="Times New Roman"/>
        <charset val="134"/>
      </rPr>
      <t>261</t>
    </r>
    <r>
      <rPr>
        <sz val="10"/>
        <rFont val="方正仿宋_GBK"/>
        <charset val="134"/>
      </rPr>
      <t>号</t>
    </r>
  </si>
  <si>
    <r>
      <rPr>
        <sz val="10"/>
        <rFont val="Times New Roman"/>
        <charset val="134"/>
      </rPr>
      <t>0</t>
    </r>
    <r>
      <rPr>
        <sz val="10"/>
        <rFont val="方正仿宋_GBK"/>
        <charset val="134"/>
      </rPr>
      <t>号</t>
    </r>
  </si>
  <si>
    <r>
      <rPr>
        <sz val="10"/>
        <rFont val="Times New Roman"/>
        <charset val="134"/>
      </rPr>
      <t>94</t>
    </r>
    <r>
      <rPr>
        <sz val="10"/>
        <rFont val="方正仿宋_GBK"/>
        <charset val="134"/>
      </rPr>
      <t>号</t>
    </r>
  </si>
  <si>
    <r>
      <rPr>
        <b/>
        <sz val="10"/>
        <rFont val="方正仿宋_GBK"/>
        <charset val="134"/>
      </rPr>
      <t>全省总计</t>
    </r>
  </si>
  <si>
    <r>
      <rPr>
        <b/>
        <sz val="10"/>
        <rFont val="方正仿宋_GBK"/>
        <charset val="134"/>
      </rPr>
      <t>市县合计</t>
    </r>
  </si>
  <si>
    <t>南京市小计</t>
  </si>
  <si>
    <t>江宁区</t>
  </si>
  <si>
    <t>浦口区</t>
  </si>
  <si>
    <t>六合区</t>
  </si>
  <si>
    <t>溧水区</t>
  </si>
  <si>
    <t>高淳区</t>
  </si>
  <si>
    <t>无锡市小计</t>
  </si>
  <si>
    <t>锡山区</t>
  </si>
  <si>
    <t>惠山区</t>
  </si>
  <si>
    <t>江阴市</t>
  </si>
  <si>
    <t>宜兴市</t>
  </si>
  <si>
    <t>徐州市小计</t>
  </si>
  <si>
    <t>徐州市直</t>
  </si>
  <si>
    <t>铜山区</t>
  </si>
  <si>
    <t>贾汪区</t>
  </si>
  <si>
    <t>丰  县</t>
  </si>
  <si>
    <t>沛  县</t>
  </si>
  <si>
    <t>睢宁县</t>
  </si>
  <si>
    <t>邳州市</t>
  </si>
  <si>
    <t>新沂市</t>
  </si>
  <si>
    <t>常州市小计</t>
  </si>
  <si>
    <t>常州市直</t>
  </si>
  <si>
    <t>金坛区</t>
  </si>
  <si>
    <t>溧阳市</t>
  </si>
  <si>
    <t>苏州市小计</t>
  </si>
  <si>
    <t>常熟市</t>
  </si>
  <si>
    <t>太仓市</t>
  </si>
  <si>
    <t>南通市小计</t>
  </si>
  <si>
    <t>通州区</t>
  </si>
  <si>
    <t>如东县</t>
  </si>
  <si>
    <t>连云港小计</t>
  </si>
  <si>
    <t>连云港市直</t>
  </si>
  <si>
    <t>赣榆区</t>
  </si>
  <si>
    <t>东海县</t>
  </si>
  <si>
    <t>灌云县</t>
  </si>
  <si>
    <t>灌南县</t>
  </si>
  <si>
    <t>淮安市小计</t>
  </si>
  <si>
    <t>淮安区</t>
  </si>
  <si>
    <t>淮阴区</t>
  </si>
  <si>
    <t>清江浦区</t>
  </si>
  <si>
    <t>洪泽区</t>
  </si>
  <si>
    <t>盱眙县</t>
  </si>
  <si>
    <t>金湖县</t>
  </si>
  <si>
    <t>涟水县</t>
  </si>
  <si>
    <t>盐城市小计</t>
  </si>
  <si>
    <t>盐城市直</t>
  </si>
  <si>
    <t>大丰区</t>
  </si>
  <si>
    <t>盐都区</t>
  </si>
  <si>
    <t>亭湖区</t>
  </si>
  <si>
    <t>东台市</t>
  </si>
  <si>
    <t>建湖县</t>
  </si>
  <si>
    <t>射阳县</t>
  </si>
  <si>
    <t>阜宁县</t>
  </si>
  <si>
    <t>滨海县</t>
  </si>
  <si>
    <t>响水县</t>
  </si>
  <si>
    <t>扬州市小计</t>
  </si>
  <si>
    <t>扬州市直</t>
  </si>
  <si>
    <t>江都区</t>
  </si>
  <si>
    <t>邗江区</t>
  </si>
  <si>
    <t>广陵区</t>
  </si>
  <si>
    <t>宝应县</t>
  </si>
  <si>
    <t>高邮市</t>
  </si>
  <si>
    <t>仪征市</t>
  </si>
  <si>
    <t>镇江市小计</t>
  </si>
  <si>
    <t>镇江市直</t>
  </si>
  <si>
    <t>丹徒区</t>
  </si>
  <si>
    <t>经开区</t>
  </si>
  <si>
    <t>丹阳市</t>
  </si>
  <si>
    <t>句容市</t>
  </si>
  <si>
    <t>扬中市</t>
  </si>
  <si>
    <t>泰州市小计</t>
  </si>
  <si>
    <t>泰州市直</t>
  </si>
  <si>
    <t>海陵区</t>
  </si>
  <si>
    <t>高港区</t>
  </si>
  <si>
    <t>姜堰区</t>
  </si>
  <si>
    <t>泰兴市</t>
  </si>
  <si>
    <t>宿迁市小计</t>
  </si>
  <si>
    <t>宿迁市直</t>
  </si>
  <si>
    <t>宿豫区</t>
  </si>
  <si>
    <t>宿城区</t>
  </si>
  <si>
    <t>沭阳县</t>
  </si>
  <si>
    <t>泗洪县</t>
  </si>
  <si>
    <t>泗阳县</t>
  </si>
  <si>
    <t>省本级小计</t>
  </si>
  <si>
    <r>
      <rPr>
        <sz val="10"/>
        <rFont val="方正仿宋_GBK"/>
        <charset val="134"/>
      </rPr>
      <t>骆运</t>
    </r>
  </si>
  <si>
    <r>
      <rPr>
        <sz val="10"/>
        <rFont val="方正仿宋_GBK"/>
        <charset val="134"/>
      </rPr>
      <t>水文局</t>
    </r>
  </si>
  <si>
    <t>省监狱管理局</t>
  </si>
  <si>
    <t>江苏省2026年度中央水利发展资金项目绩效目标明细表</t>
  </si>
  <si>
    <t xml:space="preserve">     江苏省2025年度中央水利发展资金项目绩效目标明细表</t>
  </si>
  <si>
    <t>序
号</t>
  </si>
  <si>
    <t>项目名称</t>
  </si>
  <si>
    <t>所在地</t>
  </si>
  <si>
    <t>所在县</t>
  </si>
  <si>
    <r>
      <t>是否为跨年度项目（是</t>
    </r>
    <r>
      <rPr>
        <b/>
        <sz val="12"/>
        <rFont val="Times New Roman"/>
        <charset val="134"/>
      </rPr>
      <t>/</t>
    </r>
    <r>
      <rPr>
        <b/>
        <sz val="12"/>
        <rFont val="方正楷体_GBK"/>
        <charset val="134"/>
      </rPr>
      <t>否）</t>
    </r>
  </si>
  <si>
    <r>
      <rPr>
        <b/>
        <sz val="12"/>
        <rFont val="Times New Roman"/>
        <charset val="134"/>
      </rPr>
      <t>2026</t>
    </r>
    <r>
      <rPr>
        <b/>
        <sz val="12"/>
        <rFont val="方正楷体_GBK"/>
        <charset val="134"/>
      </rPr>
      <t>年批复投资</t>
    </r>
  </si>
  <si>
    <t>产出指标</t>
  </si>
  <si>
    <t>效益指标</t>
  </si>
  <si>
    <t>满意度指标</t>
  </si>
  <si>
    <t>数量指标</t>
  </si>
  <si>
    <t>质量指标</t>
  </si>
  <si>
    <t>时效指标</t>
  </si>
  <si>
    <t>经济效益指标</t>
  </si>
  <si>
    <t>社会效益指标</t>
  </si>
  <si>
    <t>生态效益指标</t>
  </si>
  <si>
    <t>可持续影响指标</t>
  </si>
  <si>
    <t>服务对象满意度指标</t>
  </si>
  <si>
    <t>项目一级分类</t>
  </si>
  <si>
    <t>项目二级分类</t>
  </si>
  <si>
    <t>项目三级分类</t>
  </si>
  <si>
    <t>小计</t>
  </si>
  <si>
    <t>中央
财政</t>
  </si>
  <si>
    <t>省级财政</t>
  </si>
  <si>
    <t>地县财政</t>
  </si>
  <si>
    <t>1.中小河流治理数量(条)</t>
  </si>
  <si>
    <t>2.中小河流整河流治理数量(条)</t>
  </si>
  <si>
    <t>3.中小河流治理长度(公里)</t>
  </si>
  <si>
    <t>4.实施山洪灾害防治县数(个)</t>
  </si>
  <si>
    <t>5.小流域监测预警能力提升建设数量(个)</t>
  </si>
  <si>
    <t>6.重点山洪沟治理数量(条)</t>
  </si>
  <si>
    <t>7.农村供水工程维修养护数量(处)</t>
  </si>
  <si>
    <t>8.小型水库工程维修养护座数(座)</t>
  </si>
  <si>
    <t>9.山洪灾害防治设施维修养护县数(个)</t>
  </si>
  <si>
    <t>10.山洪灾害监测预警平台维修养护个数(个)</t>
  </si>
  <si>
    <t>11.白蚁防治小型水库危害治理数量(座)</t>
  </si>
  <si>
    <t>12.白蚁防治堤防危害治理长度(公里)</t>
  </si>
  <si>
    <t>13.白蚁防治小型水库危害监测数量(座)</t>
  </si>
  <si>
    <t>14.白蚁防治堤防危害监测长度(公里)</t>
  </si>
  <si>
    <t>15.国家蓄滞洪区堤防维修养护长度(公里)</t>
  </si>
  <si>
    <t>16.国家蓄滞洪区进退洪闸维修养护座数(座)</t>
  </si>
  <si>
    <t>17.其他水利工程实施堤防、控导（护岸）维修养护长度(公里)</t>
  </si>
  <si>
    <t>18.其他水利工程实施水闸、泵站维修养护座数(座)</t>
  </si>
  <si>
    <t>19.中型灌区改造数量(个)</t>
  </si>
  <si>
    <t>20.中型灌区改造面积(万亩)</t>
  </si>
  <si>
    <t>21.小型水库建设数量(座)</t>
  </si>
  <si>
    <t>22.新建小型引调水工程建设数量(个)</t>
  </si>
  <si>
    <t>23.取用水监测计量能力提升重点项目建设数量(个)</t>
  </si>
  <si>
    <t>24.农业灌溉机井“以电折水”样本井点数(个)</t>
  </si>
  <si>
    <t>25.新增非常规水利用能力(万立方米/年)</t>
  </si>
  <si>
    <t>26.建立水预算管理体系层级(级)</t>
  </si>
  <si>
    <t>27.关停机井数量(眼)</t>
  </si>
  <si>
    <t>28.侵蚀沟治理数量(条)</t>
  </si>
  <si>
    <t>29.中型以上病险淤地坝险险加固和老旧淤地坝提 升改造数(座)</t>
  </si>
  <si>
    <t>30.一体化推进水土保持工程建设项目数量(个)</t>
  </si>
  <si>
    <t>31.幸福河湖建设数量(条/个)</t>
  </si>
  <si>
    <t>32.截至2027年6月底，完工项目初步验收率(%)</t>
  </si>
  <si>
    <t>33.工程验收合格率(%)</t>
  </si>
  <si>
    <t>34.已建工程是否存在质量问题(是/否)</t>
  </si>
  <si>
    <t>35.截至2026年底，投资完成比例(%)</t>
  </si>
  <si>
    <t>36.截至2027年6月底，投资完成比例(%)</t>
  </si>
  <si>
    <t>37.截至2026年底，中央财政资金支付率(%)</t>
  </si>
  <si>
    <t>38.截至2027年3月底，中央财政资金支付率(%)</t>
  </si>
  <si>
    <t>39.截至2027年6月底，中央财政资金支付率(%)</t>
  </si>
  <si>
    <t>40.新增供水能力(万立方米)</t>
  </si>
  <si>
    <t>41.新增、恢复灌溉面积(万亩)</t>
  </si>
  <si>
    <t>42.改善灌溉面积(万亩)</t>
  </si>
  <si>
    <t>43.保护耕地面积(万亩)</t>
  </si>
  <si>
    <t>44.规模以上取水在线计量数据到报率(%)</t>
  </si>
  <si>
    <t>45.非农取水在线计量数据异常率(%)</t>
  </si>
  <si>
    <t>46.中小河流治理保护人口数量(万人)</t>
  </si>
  <si>
    <t>47.山洪灾害防治保护人口数量(万人)</t>
  </si>
  <si>
    <t>48.淤地坝除险加固保护面积(平方公里)</t>
  </si>
  <si>
    <t>49.农村饮水工程维修养护覆盖服务人口(万人)</t>
  </si>
  <si>
    <t>50.其他水利工程设施维修养护覆盖服务人口(万人)</t>
  </si>
  <si>
    <t>51.水土流失综合治理面积(平方公里)</t>
  </si>
  <si>
    <t>52.新增年节水能力(万立方米)</t>
  </si>
  <si>
    <t>53.地下水压采量（能力）(万立方米)</t>
  </si>
  <si>
    <t>54.已建工程是否良性运行(是/否)</t>
  </si>
  <si>
    <t>55.工程是否达到设计使用年限(是/否)</t>
  </si>
  <si>
    <t>56.受益群众满意度(%)</t>
  </si>
  <si>
    <r>
      <rPr>
        <b/>
        <sz val="12"/>
        <rFont val="方正仿宋_GBK"/>
        <charset val="134"/>
      </rPr>
      <t>合计</t>
    </r>
  </si>
  <si>
    <r>
      <rPr>
        <sz val="12"/>
        <rFont val="方正仿宋_GBK"/>
        <charset val="134"/>
      </rPr>
      <t>否</t>
    </r>
  </si>
  <si>
    <t>≥80</t>
  </si>
  <si>
    <r>
      <rPr>
        <sz val="12"/>
        <color rgb="FFFF0000"/>
        <rFont val="宋体"/>
        <charset val="134"/>
      </rPr>
      <t>≥</t>
    </r>
    <r>
      <rPr>
        <sz val="12"/>
        <color rgb="FFFF0000"/>
        <rFont val="Times New Roman"/>
        <charset val="134"/>
      </rPr>
      <t>70</t>
    </r>
  </si>
  <si>
    <r>
      <rPr>
        <sz val="12"/>
        <color rgb="FFFF0000"/>
        <rFont val="宋体"/>
        <charset val="134"/>
      </rPr>
      <t>≥</t>
    </r>
    <r>
      <rPr>
        <sz val="12"/>
        <color rgb="FFFF0000"/>
        <rFont val="Times New Roman"/>
        <charset val="134"/>
      </rPr>
      <t>90</t>
    </r>
  </si>
  <si>
    <r>
      <rPr>
        <sz val="12"/>
        <rFont val="方正仿宋_GBK"/>
        <charset val="134"/>
      </rPr>
      <t>是</t>
    </r>
  </si>
  <si>
    <t>≥90%</t>
  </si>
  <si>
    <r>
      <rPr>
        <b/>
        <sz val="12"/>
        <rFont val="方正仿宋_GBK"/>
        <charset val="134"/>
      </rPr>
      <t>一</t>
    </r>
  </si>
  <si>
    <r>
      <rPr>
        <b/>
        <sz val="12"/>
        <rFont val="方正仿宋_GBK"/>
        <charset val="134"/>
      </rPr>
      <t>南京小计</t>
    </r>
  </si>
  <si>
    <r>
      <rPr>
        <b/>
        <sz val="12"/>
        <rFont val="方正仿宋_GBK"/>
        <charset val="134"/>
      </rPr>
      <t>否</t>
    </r>
  </si>
  <si>
    <t>≥70</t>
  </si>
  <si>
    <t>≥90</t>
  </si>
  <si>
    <r>
      <rPr>
        <sz val="12"/>
        <rFont val="方正仿宋_GBK"/>
        <charset val="134"/>
      </rPr>
      <t>南京市</t>
    </r>
  </si>
  <si>
    <r>
      <rPr>
        <sz val="12"/>
        <rFont val="方正仿宋_GBK"/>
        <charset val="134"/>
      </rPr>
      <t>江宁区小计</t>
    </r>
  </si>
  <si>
    <r>
      <rPr>
        <sz val="12"/>
        <rFont val="宋体"/>
        <charset val="134"/>
      </rPr>
      <t>≥</t>
    </r>
    <r>
      <rPr>
        <sz val="12"/>
        <rFont val="Times New Roman"/>
        <charset val="134"/>
      </rPr>
      <t>70</t>
    </r>
  </si>
  <si>
    <r>
      <rPr>
        <sz val="12"/>
        <rFont val="宋体"/>
        <charset val="134"/>
      </rPr>
      <t>≥</t>
    </r>
    <r>
      <rPr>
        <sz val="12"/>
        <rFont val="Times New Roman"/>
        <charset val="134"/>
      </rPr>
      <t>80</t>
    </r>
  </si>
  <si>
    <r>
      <rPr>
        <sz val="12"/>
        <rFont val="宋体"/>
        <charset val="134"/>
      </rPr>
      <t>≥</t>
    </r>
    <r>
      <rPr>
        <sz val="12"/>
        <rFont val="Times New Roman"/>
        <charset val="134"/>
      </rPr>
      <t>90</t>
    </r>
  </si>
  <si>
    <r>
      <rPr>
        <sz val="12"/>
        <rFont val="方正仿宋_GBK"/>
        <charset val="134"/>
      </rPr>
      <t>江宁区</t>
    </r>
  </si>
  <si>
    <r>
      <rPr>
        <sz val="12"/>
        <rFont val="方正仿宋_GBK"/>
        <charset val="134"/>
      </rPr>
      <t>水旱灾害防御</t>
    </r>
  </si>
  <si>
    <r>
      <rPr>
        <sz val="12"/>
        <rFont val="方正仿宋_GBK"/>
        <charset val="134"/>
      </rPr>
      <t>水利工程设施维修养护</t>
    </r>
  </si>
  <si>
    <r>
      <rPr>
        <sz val="12"/>
        <rFont val="方正仿宋_GBK"/>
        <charset val="134"/>
      </rPr>
      <t>白蚁等害堤动物防治</t>
    </r>
  </si>
  <si>
    <r>
      <rPr>
        <sz val="12"/>
        <rFont val="方正仿宋_GBK"/>
        <charset val="134"/>
      </rPr>
      <t>浦口区小计</t>
    </r>
  </si>
  <si>
    <t>蒿子圩蓄滞洪区堤防及进退水闸维修养护工程</t>
  </si>
  <si>
    <r>
      <rPr>
        <sz val="12"/>
        <rFont val="方正仿宋_GBK"/>
        <charset val="134"/>
      </rPr>
      <t>浦口区</t>
    </r>
  </si>
  <si>
    <r>
      <rPr>
        <sz val="12"/>
        <rFont val="方正仿宋_GBK"/>
        <charset val="134"/>
      </rPr>
      <t>国家蓄滞洪区工程维修养护</t>
    </r>
  </si>
  <si>
    <r>
      <rPr>
        <sz val="12"/>
        <rFont val="方正仿宋_GBK"/>
        <charset val="134"/>
      </rPr>
      <t>六合区小计</t>
    </r>
  </si>
  <si>
    <t>水库白蚁防防与监测</t>
  </si>
  <si>
    <r>
      <rPr>
        <sz val="12"/>
        <rFont val="方正仿宋_GBK"/>
        <charset val="134"/>
      </rPr>
      <t>六合区</t>
    </r>
    <r>
      <rPr>
        <sz val="12"/>
        <rFont val="Times New Roman"/>
        <charset val="134"/>
      </rPr>
      <t xml:space="preserve"> </t>
    </r>
  </si>
  <si>
    <r>
      <t>乌龙港</t>
    </r>
    <r>
      <rPr>
        <sz val="12"/>
        <rFont val="Times New Roman"/>
        <charset val="134"/>
      </rPr>
      <t>-</t>
    </r>
    <r>
      <rPr>
        <sz val="12"/>
        <rFont val="方正仿宋_GBK"/>
        <charset val="134"/>
      </rPr>
      <t>红山小流域</t>
    </r>
  </si>
  <si>
    <r>
      <rPr>
        <sz val="12"/>
        <rFont val="方正仿宋_GBK"/>
        <charset val="134"/>
      </rPr>
      <t>水资源保护与修复治理</t>
    </r>
  </si>
  <si>
    <r>
      <rPr>
        <sz val="12"/>
        <rFont val="方正仿宋_GBK"/>
        <charset val="134"/>
      </rPr>
      <t>水土流失综合治理</t>
    </r>
  </si>
  <si>
    <r>
      <rPr>
        <sz val="12"/>
        <rFont val="方正仿宋_GBK"/>
        <charset val="134"/>
      </rPr>
      <t>溧水区小计</t>
    </r>
  </si>
  <si>
    <t>汤家水库</t>
  </si>
  <si>
    <r>
      <rPr>
        <sz val="12"/>
        <rFont val="方正仿宋_GBK"/>
        <charset val="134"/>
      </rPr>
      <t>溧水区</t>
    </r>
  </si>
  <si>
    <r>
      <rPr>
        <sz val="12"/>
        <rFont val="方正仿宋_GBK"/>
        <charset val="134"/>
      </rPr>
      <t>小型水库工程设施维修养护</t>
    </r>
  </si>
  <si>
    <r>
      <t>傅家边</t>
    </r>
    <r>
      <rPr>
        <sz val="12"/>
        <rFont val="Times New Roman"/>
        <charset val="134"/>
      </rPr>
      <t>-</t>
    </r>
    <r>
      <rPr>
        <sz val="12"/>
        <rFont val="方正仿宋_GBK"/>
        <charset val="134"/>
      </rPr>
      <t>顶公山小流域</t>
    </r>
  </si>
  <si>
    <r>
      <rPr>
        <sz val="12"/>
        <rFont val="方正仿宋_GBK"/>
        <charset val="134"/>
      </rPr>
      <t>高淳区小计</t>
    </r>
  </si>
  <si>
    <t>堤防白蚁防治危害监测</t>
  </si>
  <si>
    <r>
      <rPr>
        <sz val="12"/>
        <rFont val="方正仿宋_GBK"/>
        <charset val="134"/>
      </rPr>
      <t>高淳区</t>
    </r>
  </si>
  <si>
    <r>
      <rPr>
        <b/>
        <sz val="12"/>
        <rFont val="方正仿宋_GBK"/>
        <charset val="134"/>
      </rPr>
      <t>二</t>
    </r>
  </si>
  <si>
    <r>
      <rPr>
        <b/>
        <sz val="12"/>
        <rFont val="方正仿宋_GBK"/>
        <charset val="134"/>
      </rPr>
      <t>无锡小计</t>
    </r>
  </si>
  <si>
    <r>
      <rPr>
        <sz val="12"/>
        <rFont val="方正仿宋_GBK"/>
        <charset val="134"/>
      </rPr>
      <t>无锡市</t>
    </r>
  </si>
  <si>
    <r>
      <rPr>
        <sz val="12"/>
        <rFont val="方正仿宋_GBK"/>
        <charset val="134"/>
      </rPr>
      <t>锡山区小计</t>
    </r>
  </si>
  <si>
    <t>武澄锡虞中片沿江排水河道治理工程</t>
  </si>
  <si>
    <r>
      <rPr>
        <sz val="12"/>
        <rFont val="方正仿宋_GBK"/>
        <charset val="134"/>
      </rPr>
      <t>中小河流治理</t>
    </r>
  </si>
  <si>
    <r>
      <rPr>
        <sz val="12"/>
        <rFont val="方正仿宋_GBK"/>
        <charset val="134"/>
      </rPr>
      <t>流域面积</t>
    </r>
    <r>
      <rPr>
        <sz val="12"/>
        <rFont val="Times New Roman"/>
        <charset val="134"/>
      </rPr>
      <t>200—3000</t>
    </r>
    <r>
      <rPr>
        <sz val="12"/>
        <rFont val="方正仿宋_GBK"/>
        <charset val="134"/>
      </rPr>
      <t>平方公里中小河流治理</t>
    </r>
  </si>
  <si>
    <r>
      <rPr>
        <sz val="12"/>
        <rFont val="方正仿宋_GBK"/>
        <charset val="134"/>
      </rPr>
      <t>惠山区小计</t>
    </r>
  </si>
  <si>
    <r>
      <rPr>
        <sz val="12"/>
        <rFont val="方正仿宋_GBK"/>
        <charset val="134"/>
      </rPr>
      <t>惠山区</t>
    </r>
  </si>
  <si>
    <t>阳山小流域</t>
  </si>
  <si>
    <r>
      <rPr>
        <sz val="12"/>
        <rFont val="方正仿宋_GBK"/>
        <charset val="134"/>
      </rPr>
      <t>江阴市小计</t>
    </r>
  </si>
  <si>
    <r>
      <rPr>
        <sz val="12"/>
        <rFont val="方正仿宋_GBK"/>
        <charset val="134"/>
      </rPr>
      <t>江阴市</t>
    </r>
  </si>
  <si>
    <t>江阴市西横河整治工程</t>
  </si>
  <si>
    <t>秦望山及凤凰山小流域</t>
  </si>
  <si>
    <r>
      <rPr>
        <sz val="12"/>
        <rFont val="方正仿宋_GBK"/>
        <charset val="134"/>
      </rPr>
      <t>宜兴市小计</t>
    </r>
  </si>
  <si>
    <t>宜兴市湛渎港治理工程</t>
  </si>
  <si>
    <r>
      <rPr>
        <sz val="12"/>
        <rFont val="方正仿宋_GBK"/>
        <charset val="134"/>
      </rPr>
      <t>宜兴市</t>
    </r>
  </si>
  <si>
    <t>黄墅水库</t>
  </si>
  <si>
    <t>一体化推进水土保持工程</t>
  </si>
  <si>
    <r>
      <rPr>
        <sz val="12"/>
        <rFont val="方正仿宋_GBK"/>
        <charset val="134"/>
      </rPr>
      <t>一体化推进水土保持工程建设</t>
    </r>
  </si>
  <si>
    <r>
      <rPr>
        <b/>
        <sz val="12"/>
        <rFont val="方正仿宋_GBK"/>
        <charset val="134"/>
      </rPr>
      <t>三</t>
    </r>
  </si>
  <si>
    <r>
      <rPr>
        <b/>
        <sz val="12"/>
        <rFont val="方正仿宋_GBK"/>
        <charset val="134"/>
      </rPr>
      <t>徐州小计</t>
    </r>
  </si>
  <si>
    <r>
      <rPr>
        <sz val="12"/>
        <rFont val="方正仿宋_GBK"/>
        <charset val="134"/>
      </rPr>
      <t>徐州市</t>
    </r>
  </si>
  <si>
    <r>
      <rPr>
        <sz val="12"/>
        <rFont val="方正仿宋_GBK"/>
        <charset val="134"/>
      </rPr>
      <t>徐州市直小计</t>
    </r>
  </si>
  <si>
    <t>民便河套闸维修养护工程</t>
  </si>
  <si>
    <r>
      <rPr>
        <sz val="12"/>
        <rFont val="方正仿宋_GBK"/>
        <charset val="134"/>
      </rPr>
      <t>市本级</t>
    </r>
  </si>
  <si>
    <t>南四湖流域取用水监测计量能力提升</t>
  </si>
  <si>
    <r>
      <rPr>
        <sz val="12"/>
        <rFont val="方正仿宋_GBK"/>
        <charset val="134"/>
      </rPr>
      <t>水资源集约节约利用</t>
    </r>
  </si>
  <si>
    <r>
      <rPr>
        <sz val="12"/>
        <rFont val="方正仿宋_GBK"/>
        <charset val="134"/>
      </rPr>
      <t>水资源刚性约束与调度</t>
    </r>
  </si>
  <si>
    <r>
      <rPr>
        <sz val="12"/>
        <rFont val="方正仿宋_GBK"/>
        <charset val="134"/>
      </rPr>
      <t>水资源管理</t>
    </r>
  </si>
  <si>
    <t>大沙河幸福河湖建设</t>
  </si>
  <si>
    <r>
      <rPr>
        <sz val="12"/>
        <rFont val="方正仿宋_GBK"/>
        <charset val="134"/>
      </rPr>
      <t>河湖管理</t>
    </r>
  </si>
  <si>
    <r>
      <rPr>
        <sz val="12"/>
        <rFont val="方正仿宋_GBK"/>
        <charset val="134"/>
      </rPr>
      <t>幸福河湖建设</t>
    </r>
  </si>
  <si>
    <r>
      <rPr>
        <sz val="12"/>
        <rFont val="方正仿宋_GBK"/>
        <charset val="134"/>
      </rPr>
      <t>铜山区小计</t>
    </r>
  </si>
  <si>
    <t>农村供水工程维修养护</t>
  </si>
  <si>
    <r>
      <rPr>
        <sz val="12"/>
        <rFont val="方正仿宋_GBK"/>
        <charset val="134"/>
      </rPr>
      <t>铜山区</t>
    </r>
  </si>
  <si>
    <r>
      <rPr>
        <sz val="12"/>
        <rFont val="方正仿宋_GBK"/>
        <charset val="134"/>
      </rPr>
      <t>农村饮水工程维修养护</t>
    </r>
  </si>
  <si>
    <t>王月铺水库</t>
  </si>
  <si>
    <t>郭集水库</t>
  </si>
  <si>
    <r>
      <rPr>
        <sz val="12"/>
        <rFont val="方正仿宋_GBK"/>
        <charset val="134"/>
      </rPr>
      <t>贾汪区小计</t>
    </r>
  </si>
  <si>
    <r>
      <rPr>
        <sz val="12"/>
        <rFont val="方正仿宋_GBK"/>
        <charset val="134"/>
      </rPr>
      <t>贾汪区</t>
    </r>
  </si>
  <si>
    <r>
      <rPr>
        <sz val="12"/>
        <rFont val="方正仿宋_GBK"/>
        <charset val="134"/>
      </rPr>
      <t>丰</t>
    </r>
    <r>
      <rPr>
        <sz val="12"/>
        <rFont val="Times New Roman"/>
        <charset val="134"/>
      </rPr>
      <t xml:space="preserve">  </t>
    </r>
    <r>
      <rPr>
        <sz val="12"/>
        <rFont val="方正仿宋_GBK"/>
        <charset val="134"/>
      </rPr>
      <t>县小计</t>
    </r>
  </si>
  <si>
    <r>
      <rPr>
        <sz val="12"/>
        <rFont val="方正仿宋_GBK"/>
        <charset val="134"/>
      </rPr>
      <t>丰</t>
    </r>
    <r>
      <rPr>
        <sz val="12"/>
        <rFont val="Times New Roman"/>
        <charset val="134"/>
      </rPr>
      <t xml:space="preserve">  </t>
    </r>
    <r>
      <rPr>
        <sz val="12"/>
        <rFont val="方正仿宋_GBK"/>
        <charset val="134"/>
      </rPr>
      <t>县</t>
    </r>
  </si>
  <si>
    <r>
      <rPr>
        <sz val="12"/>
        <rFont val="方正仿宋_GBK"/>
        <charset val="134"/>
      </rPr>
      <t>沛县小计</t>
    </r>
  </si>
  <si>
    <r>
      <rPr>
        <sz val="12"/>
        <rFont val="方正仿宋_GBK"/>
        <charset val="134"/>
      </rPr>
      <t>沛县</t>
    </r>
  </si>
  <si>
    <r>
      <rPr>
        <sz val="12"/>
        <rFont val="方正仿宋_GBK"/>
        <charset val="134"/>
      </rPr>
      <t>睢宁县小计</t>
    </r>
  </si>
  <si>
    <t>睢宁县潼河治理工程</t>
  </si>
  <si>
    <r>
      <rPr>
        <sz val="12"/>
        <rFont val="方正仿宋_GBK"/>
        <charset val="134"/>
      </rPr>
      <t>睢宁县</t>
    </r>
  </si>
  <si>
    <t>黄墩湖蓄滞洪区堤防维修养护工程</t>
  </si>
  <si>
    <r>
      <rPr>
        <sz val="12"/>
        <rFont val="方正仿宋_GBK"/>
        <charset val="134"/>
      </rPr>
      <t>邳州市小计</t>
    </r>
  </si>
  <si>
    <t>邳州市白马河（运西）治理工程</t>
  </si>
  <si>
    <r>
      <rPr>
        <sz val="12"/>
        <rFont val="方正仿宋_GBK"/>
        <charset val="134"/>
      </rPr>
      <t>邳州市</t>
    </r>
  </si>
  <si>
    <t>邳州市农村供水管网互通工程</t>
  </si>
  <si>
    <r>
      <rPr>
        <sz val="12"/>
        <rFont val="方正仿宋_GBK"/>
        <charset val="134"/>
      </rPr>
      <t>小型引调水工程</t>
    </r>
  </si>
  <si>
    <r>
      <rPr>
        <sz val="12"/>
        <rFont val="方正仿宋_GBK"/>
        <charset val="134"/>
      </rPr>
      <t>新建小型引调水工程</t>
    </r>
  </si>
  <si>
    <t>艾山小流域</t>
  </si>
  <si>
    <r>
      <rPr>
        <sz val="12"/>
        <rFont val="方正仿宋_GBK"/>
        <charset val="134"/>
      </rPr>
      <t>新沂市小计</t>
    </r>
  </si>
  <si>
    <t>新沂市阿安河治理工程</t>
  </si>
  <si>
    <r>
      <rPr>
        <sz val="12"/>
        <rFont val="方正仿宋_GBK"/>
        <charset val="134"/>
      </rPr>
      <t>新沂市</t>
    </r>
  </si>
  <si>
    <t>三仙洞水库</t>
  </si>
  <si>
    <t>古木水库</t>
  </si>
  <si>
    <t>石涧水库</t>
  </si>
  <si>
    <t>白马涧水库</t>
  </si>
  <si>
    <r>
      <rPr>
        <b/>
        <sz val="12"/>
        <rFont val="方正仿宋_GBK"/>
        <charset val="134"/>
      </rPr>
      <t>四</t>
    </r>
  </si>
  <si>
    <r>
      <rPr>
        <b/>
        <sz val="12"/>
        <rFont val="方正仿宋_GBK"/>
        <charset val="134"/>
      </rPr>
      <t>常州小计</t>
    </r>
  </si>
  <si>
    <r>
      <rPr>
        <sz val="12"/>
        <rFont val="方正仿宋_GBK"/>
        <charset val="134"/>
      </rPr>
      <t>常州市</t>
    </r>
  </si>
  <si>
    <r>
      <rPr>
        <sz val="12"/>
        <rFont val="方正仿宋_GBK"/>
        <charset val="134"/>
      </rPr>
      <t>市本级小计</t>
    </r>
  </si>
  <si>
    <t>常州市取用水监测计量能力提升</t>
  </si>
  <si>
    <r>
      <rPr>
        <sz val="12"/>
        <rFont val="方正仿宋_GBK"/>
        <charset val="134"/>
      </rPr>
      <t>金坛区小计</t>
    </r>
  </si>
  <si>
    <r>
      <rPr>
        <sz val="12"/>
        <rFont val="方正仿宋_GBK"/>
        <charset val="134"/>
      </rPr>
      <t>金坛区</t>
    </r>
  </si>
  <si>
    <r>
      <rPr>
        <sz val="12"/>
        <rFont val="方正仿宋_GBK"/>
        <charset val="134"/>
      </rPr>
      <t>溧阳市小计</t>
    </r>
  </si>
  <si>
    <t>陶村小流域</t>
  </si>
  <si>
    <r>
      <rPr>
        <sz val="12"/>
        <rFont val="方正仿宋_GBK"/>
        <charset val="134"/>
      </rPr>
      <t>溧阳市</t>
    </r>
  </si>
  <si>
    <r>
      <rPr>
        <b/>
        <sz val="12"/>
        <rFont val="方正仿宋_GBK"/>
        <charset val="134"/>
      </rPr>
      <t>五</t>
    </r>
  </si>
  <si>
    <r>
      <rPr>
        <b/>
        <sz val="12"/>
        <rFont val="方正仿宋_GBK"/>
        <charset val="134"/>
      </rPr>
      <t>苏州小计</t>
    </r>
  </si>
  <si>
    <r>
      <rPr>
        <sz val="12"/>
        <rFont val="方正仿宋_GBK"/>
        <charset val="134"/>
      </rPr>
      <t>苏州市</t>
    </r>
  </si>
  <si>
    <r>
      <rPr>
        <sz val="12"/>
        <rFont val="方正仿宋_GBK"/>
        <charset val="134"/>
      </rPr>
      <t>常熟市小计</t>
    </r>
  </si>
  <si>
    <t>堤防白蚁危害监测</t>
  </si>
  <si>
    <r>
      <rPr>
        <sz val="12"/>
        <rFont val="方正仿宋_GBK"/>
        <charset val="134"/>
      </rPr>
      <t>常熟市</t>
    </r>
  </si>
  <si>
    <t>东盾小流域</t>
  </si>
  <si>
    <t>昆承湖幸福河湖建设</t>
  </si>
  <si>
    <r>
      <rPr>
        <sz val="12"/>
        <rFont val="方正仿宋_GBK"/>
        <charset val="134"/>
      </rPr>
      <t>太仓市小计</t>
    </r>
  </si>
  <si>
    <t>独溇小海（天镜湖）小流域</t>
  </si>
  <si>
    <r>
      <rPr>
        <sz val="12"/>
        <rFont val="方正仿宋_GBK"/>
        <charset val="134"/>
      </rPr>
      <t>太仓市</t>
    </r>
  </si>
  <si>
    <r>
      <rPr>
        <b/>
        <sz val="12"/>
        <rFont val="方正仿宋_GBK"/>
        <charset val="134"/>
      </rPr>
      <t>六</t>
    </r>
  </si>
  <si>
    <r>
      <rPr>
        <b/>
        <sz val="12"/>
        <rFont val="方正仿宋_GBK"/>
        <charset val="134"/>
      </rPr>
      <t>南通小计</t>
    </r>
  </si>
  <si>
    <r>
      <rPr>
        <sz val="12"/>
        <rFont val="方正仿宋_GBK"/>
        <charset val="134"/>
      </rPr>
      <t>南通市</t>
    </r>
  </si>
  <si>
    <r>
      <rPr>
        <sz val="12"/>
        <rFont val="方正仿宋_GBK"/>
        <charset val="134"/>
      </rPr>
      <t>通州区小计</t>
    </r>
  </si>
  <si>
    <t>团结灌区</t>
  </si>
  <si>
    <r>
      <rPr>
        <sz val="12"/>
        <rFont val="方正仿宋_GBK"/>
        <charset val="134"/>
      </rPr>
      <t>通州区</t>
    </r>
  </si>
  <si>
    <r>
      <rPr>
        <sz val="12"/>
        <rFont val="方正仿宋_GBK"/>
        <charset val="134"/>
      </rPr>
      <t>中型灌区节水改造</t>
    </r>
  </si>
  <si>
    <r>
      <rPr>
        <sz val="12"/>
        <rFont val="方正仿宋_GBK"/>
        <charset val="134"/>
      </rPr>
      <t>中型灌区节水配套改造等</t>
    </r>
  </si>
  <si>
    <t>刘桥南小流域</t>
  </si>
  <si>
    <r>
      <rPr>
        <sz val="12"/>
        <rFont val="方正仿宋_GBK"/>
        <charset val="134"/>
      </rPr>
      <t>如东县小计</t>
    </r>
  </si>
  <si>
    <t>河口小流域</t>
  </si>
  <si>
    <r>
      <rPr>
        <sz val="12"/>
        <rFont val="方正仿宋_GBK"/>
        <charset val="134"/>
      </rPr>
      <t>如东县</t>
    </r>
  </si>
  <si>
    <r>
      <rPr>
        <b/>
        <sz val="12"/>
        <rFont val="方正仿宋_GBK"/>
        <charset val="134"/>
      </rPr>
      <t>七</t>
    </r>
  </si>
  <si>
    <r>
      <rPr>
        <b/>
        <sz val="12"/>
        <rFont val="方正仿宋_GBK"/>
        <charset val="134"/>
      </rPr>
      <t>连云港小计</t>
    </r>
  </si>
  <si>
    <r>
      <rPr>
        <sz val="12"/>
        <rFont val="方正仿宋_GBK"/>
        <charset val="134"/>
      </rPr>
      <t>连云港市</t>
    </r>
  </si>
  <si>
    <r>
      <rPr>
        <sz val="12"/>
        <rFont val="方正仿宋_GBK"/>
        <charset val="134"/>
      </rPr>
      <t>连云港市直小计</t>
    </r>
  </si>
  <si>
    <t>古泊善后河流域取用水监测计量能力提升</t>
  </si>
  <si>
    <r>
      <rPr>
        <sz val="12"/>
        <rFont val="方正仿宋_GBK"/>
        <charset val="134"/>
      </rPr>
      <t>连云港市直</t>
    </r>
  </si>
  <si>
    <t>山东小流域</t>
  </si>
  <si>
    <r>
      <t>东盐河</t>
    </r>
    <r>
      <rPr>
        <sz val="12"/>
        <rFont val="Times New Roman"/>
        <charset val="134"/>
      </rPr>
      <t>-</t>
    </r>
    <r>
      <rPr>
        <sz val="12"/>
        <rFont val="方正仿宋_GBK"/>
        <charset val="134"/>
      </rPr>
      <t>排淡河幸福河湖建设</t>
    </r>
  </si>
  <si>
    <r>
      <rPr>
        <sz val="12"/>
        <rFont val="方正仿宋_GBK"/>
        <charset val="134"/>
      </rPr>
      <t>赣榆区小计</t>
    </r>
  </si>
  <si>
    <r>
      <rPr>
        <sz val="12"/>
        <rFont val="方正仿宋_GBK"/>
        <charset val="134"/>
      </rPr>
      <t>赣榆区</t>
    </r>
  </si>
  <si>
    <t>孟良水库</t>
  </si>
  <si>
    <t>岭南小流域</t>
  </si>
  <si>
    <r>
      <rPr>
        <sz val="12"/>
        <rFont val="方正仿宋_GBK"/>
        <charset val="134"/>
      </rPr>
      <t>东海县小计</t>
    </r>
  </si>
  <si>
    <r>
      <rPr>
        <sz val="12"/>
        <rFont val="方正仿宋_GBK"/>
        <charset val="134"/>
      </rPr>
      <t>东海县</t>
    </r>
  </si>
  <si>
    <t>月牙墩水库</t>
  </si>
  <si>
    <r>
      <rPr>
        <sz val="12"/>
        <rFont val="方正仿宋_GBK"/>
        <charset val="134"/>
      </rPr>
      <t>灌云县小计</t>
    </r>
  </si>
  <si>
    <r>
      <rPr>
        <sz val="12"/>
        <rFont val="方正仿宋_GBK"/>
        <charset val="134"/>
      </rPr>
      <t>灌云县</t>
    </r>
  </si>
  <si>
    <r>
      <rPr>
        <sz val="12"/>
        <rFont val="方正仿宋_GBK"/>
        <charset val="134"/>
      </rPr>
      <t>灌南县小计</t>
    </r>
  </si>
  <si>
    <t>柴米河治理工程（灌南县）</t>
  </si>
  <si>
    <r>
      <rPr>
        <sz val="12"/>
        <rFont val="方正仿宋_GBK"/>
        <charset val="134"/>
      </rPr>
      <t>灌南县</t>
    </r>
  </si>
  <si>
    <r>
      <rPr>
        <b/>
        <sz val="12"/>
        <rFont val="方正仿宋_GBK"/>
        <charset val="134"/>
      </rPr>
      <t>八</t>
    </r>
  </si>
  <si>
    <r>
      <rPr>
        <b/>
        <sz val="12"/>
        <rFont val="方正仿宋_GBK"/>
        <charset val="134"/>
      </rPr>
      <t>淮安小计</t>
    </r>
  </si>
  <si>
    <r>
      <rPr>
        <sz val="12"/>
        <rFont val="方正仿宋_GBK"/>
        <charset val="134"/>
      </rPr>
      <t>淮安市</t>
    </r>
  </si>
  <si>
    <r>
      <rPr>
        <sz val="12"/>
        <rFont val="方正仿宋_GBK"/>
        <charset val="134"/>
      </rPr>
      <t>淮安区小计</t>
    </r>
  </si>
  <si>
    <r>
      <rPr>
        <sz val="12"/>
        <rFont val="方正仿宋_GBK"/>
        <charset val="134"/>
      </rPr>
      <t>淮安区</t>
    </r>
  </si>
  <si>
    <t>淮安区农村供水保障车桥至苏嘴段供水环网管道工程项目</t>
  </si>
  <si>
    <r>
      <rPr>
        <sz val="12"/>
        <rFont val="方正仿宋_GBK"/>
        <charset val="134"/>
      </rPr>
      <t>淮阴区小计</t>
    </r>
  </si>
  <si>
    <t>淮安市张福河治理工程</t>
  </si>
  <si>
    <r>
      <rPr>
        <sz val="12"/>
        <rFont val="方正仿宋_GBK"/>
        <charset val="134"/>
      </rPr>
      <t>淮阴区</t>
    </r>
  </si>
  <si>
    <t>洪泽湖周边蓄滞洪区堤防维修养护工程</t>
  </si>
  <si>
    <t>毛湖小流域</t>
  </si>
  <si>
    <r>
      <rPr>
        <sz val="12"/>
        <rFont val="方正仿宋_GBK"/>
        <charset val="134"/>
      </rPr>
      <t>清江浦区小计</t>
    </r>
  </si>
  <si>
    <r>
      <rPr>
        <sz val="12"/>
        <rFont val="方正仿宋_GBK"/>
        <charset val="134"/>
      </rPr>
      <t>清江浦区</t>
    </r>
  </si>
  <si>
    <r>
      <rPr>
        <sz val="12"/>
        <rFont val="方正仿宋_GBK"/>
        <charset val="134"/>
      </rPr>
      <t>洪泽区小计</t>
    </r>
  </si>
  <si>
    <r>
      <rPr>
        <sz val="12"/>
        <rFont val="方正仿宋_GBK"/>
        <charset val="134"/>
      </rPr>
      <t>洪泽区</t>
    </r>
  </si>
  <si>
    <r>
      <rPr>
        <sz val="12"/>
        <rFont val="方正仿宋_GBK"/>
        <charset val="134"/>
      </rPr>
      <t>盱眙县小计</t>
    </r>
  </si>
  <si>
    <r>
      <rPr>
        <sz val="12"/>
        <rFont val="方正仿宋_GBK"/>
        <charset val="134"/>
      </rPr>
      <t>盱眙县</t>
    </r>
  </si>
  <si>
    <t>鲍集圩行洪区堤防维修养护工程</t>
  </si>
  <si>
    <t>马桥小流域</t>
  </si>
  <si>
    <t>金湖县小计</t>
  </si>
  <si>
    <t>淮安市草泽河治理工程（金湖县）</t>
  </si>
  <si>
    <r>
      <rPr>
        <sz val="12"/>
        <rFont val="方正仿宋_GBK"/>
        <charset val="134"/>
      </rPr>
      <t>金湖县</t>
    </r>
  </si>
  <si>
    <r>
      <rPr>
        <sz val="12"/>
        <rFont val="方正仿宋_GBK"/>
        <charset val="134"/>
      </rPr>
      <t>涟水县小计</t>
    </r>
  </si>
  <si>
    <r>
      <rPr>
        <sz val="12"/>
        <rFont val="方正仿宋_GBK"/>
        <charset val="134"/>
      </rPr>
      <t>涟水县</t>
    </r>
  </si>
  <si>
    <r>
      <rPr>
        <b/>
        <sz val="12"/>
        <rFont val="方正仿宋_GBK"/>
        <charset val="134"/>
      </rPr>
      <t>九</t>
    </r>
  </si>
  <si>
    <r>
      <rPr>
        <b/>
        <sz val="12"/>
        <rFont val="方正仿宋_GBK"/>
        <charset val="134"/>
      </rPr>
      <t>盐城小计</t>
    </r>
  </si>
  <si>
    <r>
      <rPr>
        <sz val="12"/>
        <rFont val="方正仿宋_GBK"/>
        <charset val="134"/>
      </rPr>
      <t>盐城市</t>
    </r>
  </si>
  <si>
    <t>泰东河幸福河湖建设</t>
  </si>
  <si>
    <r>
      <rPr>
        <sz val="12"/>
        <rFont val="方正仿宋_GBK"/>
        <charset val="134"/>
      </rPr>
      <t>大丰区小计</t>
    </r>
  </si>
  <si>
    <r>
      <rPr>
        <sz val="12"/>
        <rFont val="方正仿宋_GBK"/>
        <charset val="134"/>
      </rPr>
      <t>大丰区</t>
    </r>
  </si>
  <si>
    <t>大丰区农村供水输配水工程</t>
  </si>
  <si>
    <r>
      <rPr>
        <sz val="12"/>
        <rFont val="方正仿宋_GBK"/>
        <charset val="134"/>
      </rPr>
      <t>盐都区小计</t>
    </r>
  </si>
  <si>
    <t>盐都区红九河治理工程</t>
  </si>
  <si>
    <r>
      <rPr>
        <sz val="12"/>
        <rFont val="方正仿宋_GBK"/>
        <charset val="134"/>
      </rPr>
      <t>盐都区</t>
    </r>
  </si>
  <si>
    <t>盐都区沙黄河治理工程</t>
  </si>
  <si>
    <r>
      <rPr>
        <sz val="12"/>
        <rFont val="方正仿宋_GBK"/>
        <charset val="134"/>
      </rPr>
      <t>亭湖区小计</t>
    </r>
  </si>
  <si>
    <r>
      <t>盐城市潭洋河（西冈河</t>
    </r>
    <r>
      <rPr>
        <sz val="12"/>
        <rFont val="Times New Roman"/>
        <charset val="134"/>
      </rPr>
      <t>~</t>
    </r>
    <r>
      <rPr>
        <sz val="12"/>
        <rFont val="方正仿宋_GBK"/>
        <charset val="134"/>
      </rPr>
      <t>六子河段）整治工程</t>
    </r>
  </si>
  <si>
    <r>
      <rPr>
        <sz val="12"/>
        <rFont val="方正仿宋_GBK"/>
        <charset val="134"/>
      </rPr>
      <t>亭湖区</t>
    </r>
  </si>
  <si>
    <t>庆丰小流域</t>
  </si>
  <si>
    <r>
      <rPr>
        <sz val="12"/>
        <rFont val="方正仿宋_GBK"/>
        <charset val="134"/>
      </rPr>
      <t>东台市小计</t>
    </r>
  </si>
  <si>
    <r>
      <rPr>
        <sz val="12"/>
        <rFont val="方正仿宋_GBK"/>
        <charset val="134"/>
      </rPr>
      <t>东台市</t>
    </r>
  </si>
  <si>
    <t>双新小流域</t>
  </si>
  <si>
    <r>
      <rPr>
        <sz val="12"/>
        <rFont val="方正仿宋_GBK"/>
        <charset val="134"/>
      </rPr>
      <t>建湖县小计</t>
    </r>
  </si>
  <si>
    <r>
      <t>东塘河</t>
    </r>
    <r>
      <rPr>
        <sz val="12"/>
        <rFont val="Times New Roman"/>
        <charset val="134"/>
      </rPr>
      <t>-</t>
    </r>
    <r>
      <rPr>
        <sz val="12"/>
        <rFont val="方正仿宋_GBK"/>
        <charset val="134"/>
      </rPr>
      <t>渔深沟治理工程</t>
    </r>
  </si>
  <si>
    <r>
      <rPr>
        <sz val="12"/>
        <rFont val="方正仿宋_GBK"/>
        <charset val="134"/>
      </rPr>
      <t>建湖县</t>
    </r>
  </si>
  <si>
    <t>建湖县沙黄河治理工程</t>
  </si>
  <si>
    <t>盐城市廖家沟整治建湖县境内工程</t>
  </si>
  <si>
    <r>
      <rPr>
        <sz val="12"/>
        <rFont val="方正仿宋_GBK"/>
        <charset val="134"/>
      </rPr>
      <t>射阳县小计</t>
    </r>
  </si>
  <si>
    <t>盐城市廖家沟整治射阳县境内工程</t>
  </si>
  <si>
    <r>
      <rPr>
        <sz val="12"/>
        <rFont val="方正仿宋_GBK"/>
        <charset val="134"/>
      </rPr>
      <t>射阳县</t>
    </r>
  </si>
  <si>
    <t>射阳县运粮河整治工程</t>
  </si>
  <si>
    <r>
      <rPr>
        <sz val="12"/>
        <rFont val="方正仿宋_GBK"/>
        <charset val="134"/>
      </rPr>
      <t>阜宁县小计</t>
    </r>
  </si>
  <si>
    <r>
      <rPr>
        <sz val="12"/>
        <rFont val="方正仿宋_GBK"/>
        <charset val="134"/>
      </rPr>
      <t>阜宁县</t>
    </r>
  </si>
  <si>
    <r>
      <rPr>
        <b/>
        <sz val="12"/>
        <rFont val="方正仿宋_GBK"/>
        <charset val="134"/>
      </rPr>
      <t>滨海县小计</t>
    </r>
  </si>
  <si>
    <r>
      <rPr>
        <sz val="12"/>
        <rFont val="方正仿宋_GBK"/>
        <charset val="134"/>
      </rPr>
      <t>滨海县</t>
    </r>
  </si>
  <si>
    <r>
      <rPr>
        <sz val="12"/>
        <rFont val="方正仿宋_GBK"/>
        <charset val="134"/>
      </rPr>
      <t>响水县小计</t>
    </r>
  </si>
  <si>
    <r>
      <rPr>
        <sz val="12"/>
        <rFont val="方正仿宋_GBK"/>
        <charset val="134"/>
      </rPr>
      <t>响水县</t>
    </r>
  </si>
  <si>
    <t>响水县农村供水清水互通工程</t>
  </si>
  <si>
    <r>
      <rPr>
        <b/>
        <sz val="12"/>
        <rFont val="方正仿宋_GBK"/>
        <charset val="134"/>
      </rPr>
      <t>十</t>
    </r>
  </si>
  <si>
    <r>
      <rPr>
        <b/>
        <sz val="12"/>
        <rFont val="方正仿宋_GBK"/>
        <charset val="134"/>
      </rPr>
      <t>扬州小计</t>
    </r>
  </si>
  <si>
    <r>
      <rPr>
        <sz val="12"/>
        <rFont val="方正仿宋_GBK"/>
        <charset val="134"/>
      </rPr>
      <t>扬州市</t>
    </r>
  </si>
  <si>
    <r>
      <rPr>
        <sz val="12"/>
        <rFont val="方正仿宋_GBK"/>
        <charset val="134"/>
      </rPr>
      <t>扬州市直小计</t>
    </r>
  </si>
  <si>
    <t>堤防白蚁防治危害治理与监测</t>
  </si>
  <si>
    <r>
      <rPr>
        <sz val="12"/>
        <rFont val="方正仿宋_GBK"/>
        <charset val="134"/>
      </rPr>
      <t>扬州市直</t>
    </r>
  </si>
  <si>
    <r>
      <rPr>
        <sz val="12"/>
        <rFont val="方正仿宋_GBK"/>
        <charset val="134"/>
      </rPr>
      <t>江都区小计</t>
    </r>
  </si>
  <si>
    <t>双丰小流域</t>
  </si>
  <si>
    <r>
      <rPr>
        <sz val="12"/>
        <rFont val="方正仿宋_GBK"/>
        <charset val="134"/>
      </rPr>
      <t>江都区</t>
    </r>
  </si>
  <si>
    <r>
      <rPr>
        <sz val="12"/>
        <rFont val="方正仿宋_GBK"/>
        <charset val="134"/>
      </rPr>
      <t>邗江区小计</t>
    </r>
  </si>
  <si>
    <r>
      <rPr>
        <sz val="12"/>
        <rFont val="方正仿宋_GBK"/>
        <charset val="134"/>
      </rPr>
      <t>邗江区</t>
    </r>
  </si>
  <si>
    <t>4+</t>
  </si>
  <si>
    <t>七里沟小流域</t>
  </si>
  <si>
    <r>
      <rPr>
        <sz val="12"/>
        <rFont val="方正仿宋_GBK"/>
        <charset val="134"/>
      </rPr>
      <t>广陵区小计</t>
    </r>
  </si>
  <si>
    <r>
      <rPr>
        <sz val="12"/>
        <rFont val="方正仿宋_GBK"/>
        <charset val="134"/>
      </rPr>
      <t>广陵区</t>
    </r>
  </si>
  <si>
    <r>
      <rPr>
        <sz val="12"/>
        <rFont val="方正仿宋_GBK"/>
        <charset val="134"/>
      </rPr>
      <t>宝应县小计</t>
    </r>
  </si>
  <si>
    <r>
      <rPr>
        <sz val="12"/>
        <rFont val="方正仿宋_GBK"/>
        <charset val="134"/>
      </rPr>
      <t>宝应县</t>
    </r>
  </si>
  <si>
    <r>
      <rPr>
        <sz val="12"/>
        <rFont val="方正仿宋_GBK"/>
        <charset val="134"/>
      </rPr>
      <t>高邮市小计</t>
    </r>
  </si>
  <si>
    <r>
      <rPr>
        <sz val="12"/>
        <rFont val="方正仿宋_GBK"/>
        <charset val="134"/>
      </rPr>
      <t>高邮市</t>
    </r>
  </si>
  <si>
    <r>
      <rPr>
        <sz val="12"/>
        <rFont val="方正仿宋_GBK"/>
        <charset val="134"/>
      </rPr>
      <t>仪征市小计</t>
    </r>
  </si>
  <si>
    <t>水库白蚁防治危害浥理及水库监测</t>
  </si>
  <si>
    <r>
      <rPr>
        <sz val="12"/>
        <rFont val="方正仿宋_GBK"/>
        <charset val="134"/>
      </rPr>
      <t>仪征市</t>
    </r>
  </si>
  <si>
    <r>
      <rPr>
        <b/>
        <sz val="12"/>
        <rFont val="方正仿宋_GBK"/>
        <charset val="134"/>
      </rPr>
      <t>十一</t>
    </r>
  </si>
  <si>
    <r>
      <rPr>
        <b/>
        <sz val="12"/>
        <rFont val="方正仿宋_GBK"/>
        <charset val="134"/>
      </rPr>
      <t>镇江小计</t>
    </r>
  </si>
  <si>
    <r>
      <rPr>
        <sz val="12"/>
        <rFont val="方正仿宋_GBK"/>
        <charset val="134"/>
      </rPr>
      <t>镇江市</t>
    </r>
  </si>
  <si>
    <r>
      <rPr>
        <sz val="12"/>
        <rFont val="方正仿宋_GBK"/>
        <charset val="134"/>
      </rPr>
      <t>镇江市直小计</t>
    </r>
  </si>
  <si>
    <t>镇江经开区太平河整治工程</t>
  </si>
  <si>
    <r>
      <rPr>
        <sz val="12"/>
        <rFont val="方正仿宋_GBK"/>
        <charset val="134"/>
      </rPr>
      <t>镇江市直</t>
    </r>
  </si>
  <si>
    <r>
      <rPr>
        <sz val="12"/>
        <rFont val="方正仿宋_GBK"/>
        <charset val="134"/>
      </rPr>
      <t>丹徒区小计</t>
    </r>
  </si>
  <si>
    <t>通济河整治工程</t>
  </si>
  <si>
    <r>
      <rPr>
        <sz val="12"/>
        <rFont val="方正仿宋_GBK"/>
        <charset val="134"/>
      </rPr>
      <t>丹徒区</t>
    </r>
  </si>
  <si>
    <r>
      <rPr>
        <sz val="12"/>
        <rFont val="方正仿宋_GBK"/>
        <charset val="134"/>
      </rPr>
      <t>丹阳市小计</t>
    </r>
  </si>
  <si>
    <r>
      <rPr>
        <sz val="12"/>
        <rFont val="方正仿宋_GBK"/>
        <charset val="134"/>
      </rPr>
      <t>丹阳市</t>
    </r>
  </si>
  <si>
    <t>堤防白蚁防治与水库监测</t>
  </si>
  <si>
    <t>窦庄小流域</t>
  </si>
  <si>
    <r>
      <rPr>
        <sz val="12"/>
        <rFont val="方正仿宋_GBK"/>
        <charset val="134"/>
      </rPr>
      <t>句容市小计</t>
    </r>
  </si>
  <si>
    <t>堤防白蚁防治</t>
  </si>
  <si>
    <r>
      <rPr>
        <sz val="12"/>
        <rFont val="方正仿宋_GBK"/>
        <charset val="134"/>
      </rPr>
      <t>句容市</t>
    </r>
  </si>
  <si>
    <r>
      <rPr>
        <sz val="12"/>
        <rFont val="方正仿宋_GBK"/>
        <charset val="134"/>
      </rPr>
      <t>扬中市小计</t>
    </r>
  </si>
  <si>
    <r>
      <rPr>
        <sz val="12"/>
        <rFont val="方正仿宋_GBK"/>
        <charset val="134"/>
      </rPr>
      <t>扬中市</t>
    </r>
  </si>
  <si>
    <r>
      <rPr>
        <b/>
        <sz val="12"/>
        <rFont val="方正仿宋_GBK"/>
        <charset val="134"/>
      </rPr>
      <t>十二</t>
    </r>
  </si>
  <si>
    <r>
      <rPr>
        <b/>
        <sz val="12"/>
        <rFont val="方正仿宋_GBK"/>
        <charset val="134"/>
      </rPr>
      <t>泰州小计</t>
    </r>
  </si>
  <si>
    <r>
      <rPr>
        <sz val="12"/>
        <rFont val="方正仿宋_GBK"/>
        <charset val="134"/>
      </rPr>
      <t>泰州市</t>
    </r>
  </si>
  <si>
    <r>
      <rPr>
        <sz val="12"/>
        <rFont val="方正仿宋_GBK"/>
        <charset val="134"/>
      </rPr>
      <t>泰州市直小计</t>
    </r>
  </si>
  <si>
    <r>
      <rPr>
        <sz val="12"/>
        <rFont val="方正仿宋_GBK"/>
        <charset val="134"/>
      </rPr>
      <t>海陵区小计</t>
    </r>
  </si>
  <si>
    <t>京苏北小流域</t>
  </si>
  <si>
    <r>
      <rPr>
        <sz val="12"/>
        <rFont val="方正仿宋_GBK"/>
        <charset val="134"/>
      </rPr>
      <t>海陵区</t>
    </r>
  </si>
  <si>
    <r>
      <rPr>
        <sz val="12"/>
        <rFont val="方正仿宋_GBK"/>
        <charset val="134"/>
      </rPr>
      <t>高港区小计</t>
    </r>
  </si>
  <si>
    <r>
      <rPr>
        <sz val="12"/>
        <rFont val="方正仿宋_GBK"/>
        <charset val="134"/>
      </rPr>
      <t>高港区</t>
    </r>
  </si>
  <si>
    <r>
      <rPr>
        <sz val="12"/>
        <rFont val="方正仿宋_GBK"/>
        <charset val="134"/>
      </rPr>
      <t>姜堰区小计</t>
    </r>
  </si>
  <si>
    <t>仲院小流域</t>
  </si>
  <si>
    <r>
      <rPr>
        <sz val="12"/>
        <rFont val="方正仿宋_GBK"/>
        <charset val="134"/>
      </rPr>
      <t>姜堰区</t>
    </r>
  </si>
  <si>
    <r>
      <rPr>
        <sz val="12"/>
        <rFont val="方正仿宋_GBK"/>
        <charset val="134"/>
      </rPr>
      <t>泰兴市小计</t>
    </r>
  </si>
  <si>
    <t>新市小流域</t>
  </si>
  <si>
    <r>
      <rPr>
        <sz val="12"/>
        <rFont val="方正仿宋_GBK"/>
        <charset val="134"/>
      </rPr>
      <t>泰兴市</t>
    </r>
  </si>
  <si>
    <r>
      <rPr>
        <b/>
        <sz val="12"/>
        <rFont val="方正仿宋_GBK"/>
        <charset val="134"/>
      </rPr>
      <t>十三</t>
    </r>
  </si>
  <si>
    <r>
      <rPr>
        <b/>
        <sz val="12"/>
        <rFont val="方正仿宋_GBK"/>
        <charset val="134"/>
      </rPr>
      <t>宿迁小计</t>
    </r>
  </si>
  <si>
    <r>
      <rPr>
        <sz val="12"/>
        <rFont val="方正仿宋_GBK"/>
        <charset val="134"/>
      </rPr>
      <t>宿迁市</t>
    </r>
  </si>
  <si>
    <r>
      <rPr>
        <sz val="12"/>
        <rFont val="方正仿宋_GBK"/>
        <charset val="134"/>
      </rPr>
      <t>宿迁市直小计</t>
    </r>
  </si>
  <si>
    <t>宿迁市黄河故道中泓治理工程</t>
  </si>
  <si>
    <r>
      <rPr>
        <sz val="12"/>
        <rFont val="方正仿宋_GBK"/>
        <charset val="134"/>
      </rPr>
      <t>宿迁市直</t>
    </r>
  </si>
  <si>
    <r>
      <rPr>
        <sz val="12"/>
        <rFont val="方正仿宋_GBK"/>
        <charset val="134"/>
      </rPr>
      <t>宿豫区小计</t>
    </r>
  </si>
  <si>
    <r>
      <rPr>
        <sz val="12"/>
        <rFont val="方正仿宋_GBK"/>
        <charset val="134"/>
      </rPr>
      <t>宿豫区</t>
    </r>
  </si>
  <si>
    <r>
      <rPr>
        <sz val="12"/>
        <rFont val="方正仿宋_GBK"/>
        <charset val="134"/>
      </rPr>
      <t>宿城区小计</t>
    </r>
  </si>
  <si>
    <r>
      <rPr>
        <sz val="12"/>
        <rFont val="方正仿宋_GBK"/>
        <charset val="134"/>
      </rPr>
      <t>宿城区</t>
    </r>
  </si>
  <si>
    <r>
      <rPr>
        <sz val="12"/>
        <rFont val="方正仿宋_GBK"/>
        <charset val="134"/>
      </rPr>
      <t>沭阳县小计</t>
    </r>
  </si>
  <si>
    <t>沭阳县新五河整治工程</t>
  </si>
  <si>
    <r>
      <rPr>
        <sz val="12"/>
        <rFont val="方正仿宋_GBK"/>
        <charset val="134"/>
      </rPr>
      <t>沭阳县</t>
    </r>
  </si>
  <si>
    <t>柴米河治理工程（沭阳县）</t>
  </si>
  <si>
    <r>
      <rPr>
        <sz val="12"/>
        <rFont val="方正仿宋_GBK"/>
        <charset val="134"/>
      </rPr>
      <t>泗洪县小计</t>
    </r>
  </si>
  <si>
    <r>
      <rPr>
        <sz val="12"/>
        <rFont val="方正仿宋_GBK"/>
        <charset val="134"/>
      </rPr>
      <t>泗洪县</t>
    </r>
  </si>
  <si>
    <t>先锋小流域</t>
  </si>
  <si>
    <r>
      <rPr>
        <sz val="12"/>
        <rFont val="方正仿宋_GBK"/>
        <charset val="134"/>
      </rPr>
      <t>泗阳县小计</t>
    </r>
  </si>
  <si>
    <t>泗阳县高松河整治工程</t>
  </si>
  <si>
    <r>
      <rPr>
        <sz val="12"/>
        <rFont val="方正仿宋_GBK"/>
        <charset val="134"/>
      </rPr>
      <t>泗阳县</t>
    </r>
  </si>
  <si>
    <t>黄码河东小流域（二期）</t>
  </si>
  <si>
    <r>
      <rPr>
        <b/>
        <sz val="12"/>
        <rFont val="方正仿宋_GBK"/>
        <charset val="134"/>
      </rPr>
      <t>十四</t>
    </r>
  </si>
  <si>
    <t>新邳洪河闸、黄墩湖滞洪闸维修养护</t>
  </si>
  <si>
    <r>
      <rPr>
        <sz val="12"/>
        <rFont val="方正仿宋_GBK"/>
        <charset val="134"/>
      </rPr>
      <t>省直单位</t>
    </r>
  </si>
  <si>
    <r>
      <rPr>
        <sz val="12"/>
        <rFont val="方正仿宋_GBK"/>
        <charset val="134"/>
      </rPr>
      <t>骆运管理处</t>
    </r>
  </si>
  <si>
    <t>五图河农场灌区</t>
  </si>
  <si>
    <r>
      <rPr>
        <sz val="12"/>
        <rFont val="方正仿宋_GBK"/>
        <charset val="134"/>
      </rPr>
      <t>省监狱管理局</t>
    </r>
  </si>
  <si>
    <t>淮河干流取用水监测计量能力提升</t>
  </si>
  <si>
    <r>
      <rPr>
        <sz val="12"/>
        <rFont val="方正仿宋_GBK"/>
        <charset val="134"/>
      </rPr>
      <t>水文局</t>
    </r>
  </si>
  <si>
    <r>
      <rPr>
        <sz val="12"/>
        <rFont val="方正仿宋_GBK"/>
        <charset val="134"/>
      </rPr>
      <t>一</t>
    </r>
  </si>
  <si>
    <r>
      <rPr>
        <b/>
        <sz val="12"/>
        <rFont val="方正仿宋_GBK"/>
        <charset val="134"/>
      </rPr>
      <t>分项小计</t>
    </r>
  </si>
  <si>
    <r>
      <rPr>
        <sz val="12"/>
        <rFont val="方正仿宋_GBK"/>
        <charset val="134"/>
      </rPr>
      <t>二</t>
    </r>
  </si>
  <si>
    <r>
      <rPr>
        <sz val="12"/>
        <rFont val="方正仿宋_GBK"/>
        <charset val="134"/>
      </rPr>
      <t>三</t>
    </r>
  </si>
  <si>
    <t>小型水库维养消险</t>
  </si>
  <si>
    <r>
      <rPr>
        <sz val="12"/>
        <rFont val="方正仿宋_GBK"/>
        <charset val="134"/>
      </rPr>
      <t>四</t>
    </r>
  </si>
  <si>
    <t>害堤动物检查与防治</t>
  </si>
  <si>
    <r>
      <rPr>
        <sz val="12"/>
        <rFont val="方正仿宋_GBK"/>
        <charset val="134"/>
      </rPr>
      <t>五</t>
    </r>
  </si>
  <si>
    <t>六</t>
  </si>
  <si>
    <t>重点中型灌区节水配套改造</t>
  </si>
  <si>
    <t>七</t>
  </si>
  <si>
    <t>小型引调水工程建设</t>
  </si>
  <si>
    <t>八</t>
  </si>
  <si>
    <t>九</t>
  </si>
  <si>
    <t>十</t>
  </si>
  <si>
    <t>十一</t>
  </si>
  <si>
    <t>附件1</t>
  </si>
  <si>
    <t>2026年水利发展资金绩效目标下达表</t>
  </si>
  <si>
    <r>
      <rPr>
        <b/>
        <sz val="16"/>
        <rFont val="方正小标宋_GBK"/>
        <charset val="134"/>
      </rPr>
      <t>202</t>
    </r>
    <r>
      <rPr>
        <b/>
        <sz val="16"/>
        <rFont val="方正小标宋_GBK"/>
        <charset val="134"/>
      </rPr>
      <t>6</t>
    </r>
    <r>
      <rPr>
        <b/>
        <sz val="16"/>
        <rFont val="方正小标宋_GBK"/>
        <charset val="134"/>
      </rPr>
      <t>年水利发展资金绩效目标下达表</t>
    </r>
  </si>
  <si>
    <r>
      <rPr>
        <sz val="12"/>
        <rFont val="方正仿宋_GBK"/>
        <charset val="134"/>
      </rPr>
      <t>地区（单位）</t>
    </r>
  </si>
  <si>
    <r>
      <rPr>
        <sz val="12"/>
        <rFont val="方正仿宋_GBK"/>
        <charset val="134"/>
      </rPr>
      <t>合计</t>
    </r>
  </si>
  <si>
    <r>
      <rPr>
        <b/>
        <sz val="12"/>
        <color theme="1"/>
        <rFont val="方正仿宋_GBK"/>
        <charset val="134"/>
      </rPr>
      <t>南京市
小计</t>
    </r>
  </si>
  <si>
    <r>
      <rPr>
        <sz val="12"/>
        <color theme="1"/>
        <rFont val="方正仿宋_GBK"/>
        <charset val="134"/>
      </rPr>
      <t>江宁区</t>
    </r>
  </si>
  <si>
    <r>
      <rPr>
        <sz val="12"/>
        <color theme="1"/>
        <rFont val="方正仿宋_GBK"/>
        <charset val="134"/>
      </rPr>
      <t>浦口区</t>
    </r>
  </si>
  <si>
    <r>
      <rPr>
        <sz val="12"/>
        <color theme="1"/>
        <rFont val="方正仿宋_GBK"/>
        <charset val="134"/>
      </rPr>
      <t>六合区</t>
    </r>
  </si>
  <si>
    <r>
      <rPr>
        <sz val="12"/>
        <color theme="1"/>
        <rFont val="方正仿宋_GBK"/>
        <charset val="134"/>
      </rPr>
      <t>溧水区</t>
    </r>
  </si>
  <si>
    <r>
      <rPr>
        <sz val="12"/>
        <color theme="1"/>
        <rFont val="方正仿宋_GBK"/>
        <charset val="134"/>
      </rPr>
      <t>高淳区</t>
    </r>
  </si>
  <si>
    <r>
      <rPr>
        <b/>
        <sz val="12"/>
        <color theme="1"/>
        <rFont val="方正仿宋_GBK"/>
        <charset val="134"/>
      </rPr>
      <t>无锡市
小计</t>
    </r>
  </si>
  <si>
    <r>
      <rPr>
        <sz val="12"/>
        <color theme="1"/>
        <rFont val="方正仿宋_GBK"/>
        <charset val="134"/>
      </rPr>
      <t>锡山区</t>
    </r>
  </si>
  <si>
    <r>
      <rPr>
        <sz val="12"/>
        <color theme="1"/>
        <rFont val="方正仿宋_GBK"/>
        <charset val="134"/>
      </rPr>
      <t>惠山区</t>
    </r>
  </si>
  <si>
    <r>
      <rPr>
        <sz val="12"/>
        <color theme="1"/>
        <rFont val="方正仿宋_GBK"/>
        <charset val="134"/>
      </rPr>
      <t>江阴市</t>
    </r>
  </si>
  <si>
    <r>
      <rPr>
        <sz val="12"/>
        <color theme="1"/>
        <rFont val="方正仿宋_GBK"/>
        <charset val="134"/>
      </rPr>
      <t>宜兴市</t>
    </r>
  </si>
  <si>
    <r>
      <rPr>
        <b/>
        <sz val="12"/>
        <color theme="1"/>
        <rFont val="方正仿宋_GBK"/>
        <charset val="134"/>
      </rPr>
      <t>徐州市
小计</t>
    </r>
  </si>
  <si>
    <r>
      <rPr>
        <sz val="12"/>
        <color theme="1"/>
        <rFont val="方正仿宋_GBK"/>
        <charset val="134"/>
      </rPr>
      <t>徐州
市直</t>
    </r>
  </si>
  <si>
    <r>
      <rPr>
        <sz val="12"/>
        <color theme="1"/>
        <rFont val="方正仿宋_GBK"/>
        <charset val="134"/>
      </rPr>
      <t>铜山区</t>
    </r>
  </si>
  <si>
    <r>
      <rPr>
        <sz val="12"/>
        <color theme="1"/>
        <rFont val="方正仿宋_GBK"/>
        <charset val="134"/>
      </rPr>
      <t>贾汪区</t>
    </r>
  </si>
  <si>
    <r>
      <rPr>
        <sz val="12"/>
        <color theme="1"/>
        <rFont val="方正仿宋_GBK"/>
        <charset val="134"/>
      </rPr>
      <t>丰</t>
    </r>
    <r>
      <rPr>
        <sz val="12"/>
        <color theme="1"/>
        <rFont val="Times New Roman"/>
        <charset val="134"/>
      </rPr>
      <t xml:space="preserve">  </t>
    </r>
    <r>
      <rPr>
        <sz val="12"/>
        <color theme="1"/>
        <rFont val="方正仿宋_GBK"/>
        <charset val="134"/>
      </rPr>
      <t>县</t>
    </r>
  </si>
  <si>
    <r>
      <rPr>
        <sz val="12"/>
        <color theme="1"/>
        <rFont val="方正仿宋_GBK"/>
        <charset val="134"/>
      </rPr>
      <t>沛县</t>
    </r>
  </si>
  <si>
    <r>
      <rPr>
        <sz val="12"/>
        <color theme="1"/>
        <rFont val="方正仿宋_GBK"/>
        <charset val="134"/>
      </rPr>
      <t>睢宁县</t>
    </r>
  </si>
  <si>
    <r>
      <rPr>
        <sz val="12"/>
        <color theme="1"/>
        <rFont val="方正仿宋_GBK"/>
        <charset val="134"/>
      </rPr>
      <t>邳州市</t>
    </r>
  </si>
  <si>
    <r>
      <rPr>
        <sz val="12"/>
        <color theme="1"/>
        <rFont val="方正仿宋_GBK"/>
        <charset val="134"/>
      </rPr>
      <t>新沂市</t>
    </r>
  </si>
  <si>
    <r>
      <rPr>
        <b/>
        <sz val="12"/>
        <color theme="1"/>
        <rFont val="方正仿宋_GBK"/>
        <charset val="134"/>
      </rPr>
      <t>常州市
小计</t>
    </r>
  </si>
  <si>
    <r>
      <rPr>
        <sz val="12"/>
        <color theme="1"/>
        <rFont val="方正仿宋_GBK"/>
        <charset val="134"/>
      </rPr>
      <t>常州
市直</t>
    </r>
  </si>
  <si>
    <r>
      <rPr>
        <sz val="12"/>
        <color theme="1"/>
        <rFont val="方正仿宋_GBK"/>
        <charset val="134"/>
      </rPr>
      <t>金坛区</t>
    </r>
  </si>
  <si>
    <r>
      <rPr>
        <sz val="12"/>
        <color theme="1"/>
        <rFont val="方正仿宋_GBK"/>
        <charset val="134"/>
      </rPr>
      <t>溧阳市</t>
    </r>
  </si>
  <si>
    <r>
      <rPr>
        <b/>
        <sz val="12"/>
        <color theme="1"/>
        <rFont val="方正仿宋_GBK"/>
        <charset val="134"/>
      </rPr>
      <t>苏州市
小计</t>
    </r>
  </si>
  <si>
    <r>
      <rPr>
        <sz val="12"/>
        <color theme="1"/>
        <rFont val="方正仿宋_GBK"/>
        <charset val="134"/>
      </rPr>
      <t>常熟市</t>
    </r>
  </si>
  <si>
    <r>
      <rPr>
        <sz val="12"/>
        <color theme="1"/>
        <rFont val="方正仿宋_GBK"/>
        <charset val="134"/>
      </rPr>
      <t>太仓市</t>
    </r>
  </si>
  <si>
    <r>
      <rPr>
        <b/>
        <sz val="12"/>
        <color theme="1"/>
        <rFont val="方正仿宋_GBK"/>
        <charset val="134"/>
      </rPr>
      <t>南通市
小计</t>
    </r>
  </si>
  <si>
    <r>
      <rPr>
        <sz val="12"/>
        <color theme="1"/>
        <rFont val="方正仿宋_GBK"/>
        <charset val="134"/>
      </rPr>
      <t>通州区</t>
    </r>
  </si>
  <si>
    <r>
      <rPr>
        <sz val="12"/>
        <color theme="1"/>
        <rFont val="方正仿宋_GBK"/>
        <charset val="134"/>
      </rPr>
      <t>如东县</t>
    </r>
  </si>
  <si>
    <r>
      <rPr>
        <b/>
        <sz val="12"/>
        <color theme="1"/>
        <rFont val="方正仿宋_GBK"/>
        <charset val="134"/>
      </rPr>
      <t>连云港
市小计</t>
    </r>
  </si>
  <si>
    <r>
      <rPr>
        <sz val="12"/>
        <color theme="1"/>
        <rFont val="方正仿宋_GBK"/>
        <charset val="134"/>
      </rPr>
      <t>连云港
市直</t>
    </r>
  </si>
  <si>
    <r>
      <rPr>
        <sz val="12"/>
        <color theme="1"/>
        <rFont val="方正仿宋_GBK"/>
        <charset val="134"/>
      </rPr>
      <t>赣榆区</t>
    </r>
  </si>
  <si>
    <r>
      <rPr>
        <sz val="12"/>
        <color theme="1"/>
        <rFont val="方正仿宋_GBK"/>
        <charset val="134"/>
      </rPr>
      <t>东海县</t>
    </r>
  </si>
  <si>
    <r>
      <rPr>
        <sz val="12"/>
        <color theme="1"/>
        <rFont val="方正仿宋_GBK"/>
        <charset val="134"/>
      </rPr>
      <t>灌云县</t>
    </r>
  </si>
  <si>
    <r>
      <rPr>
        <sz val="12"/>
        <color theme="1"/>
        <rFont val="方正仿宋_GBK"/>
        <charset val="134"/>
      </rPr>
      <t>灌南县</t>
    </r>
  </si>
  <si>
    <r>
      <rPr>
        <b/>
        <sz val="12"/>
        <color theme="1"/>
        <rFont val="方正仿宋_GBK"/>
        <charset val="134"/>
      </rPr>
      <t>淮安市
小计</t>
    </r>
  </si>
  <si>
    <r>
      <rPr>
        <sz val="12"/>
        <color theme="1"/>
        <rFont val="方正仿宋_GBK"/>
        <charset val="134"/>
      </rPr>
      <t>淮安区</t>
    </r>
  </si>
  <si>
    <r>
      <rPr>
        <sz val="12"/>
        <color theme="1"/>
        <rFont val="方正仿宋_GBK"/>
        <charset val="134"/>
      </rPr>
      <t>淮阴区</t>
    </r>
  </si>
  <si>
    <r>
      <rPr>
        <sz val="12"/>
        <color theme="1"/>
        <rFont val="方正仿宋_GBK"/>
        <charset val="134"/>
      </rPr>
      <t>清江
浦区</t>
    </r>
  </si>
  <si>
    <r>
      <rPr>
        <sz val="12"/>
        <color theme="1"/>
        <rFont val="方正仿宋_GBK"/>
        <charset val="134"/>
      </rPr>
      <t>洪泽区</t>
    </r>
  </si>
  <si>
    <r>
      <rPr>
        <sz val="12"/>
        <color theme="1"/>
        <rFont val="方正仿宋_GBK"/>
        <charset val="134"/>
      </rPr>
      <t>盱眙县</t>
    </r>
  </si>
  <si>
    <r>
      <rPr>
        <sz val="12"/>
        <color theme="1"/>
        <rFont val="方正仿宋_GBK"/>
        <charset val="134"/>
      </rPr>
      <t>金湖县</t>
    </r>
  </si>
  <si>
    <r>
      <rPr>
        <sz val="12"/>
        <color theme="1"/>
        <rFont val="方正仿宋_GBK"/>
        <charset val="134"/>
      </rPr>
      <t>涟水县</t>
    </r>
  </si>
  <si>
    <r>
      <rPr>
        <b/>
        <sz val="12"/>
        <color theme="1"/>
        <rFont val="方正仿宋_GBK"/>
        <charset val="134"/>
      </rPr>
      <t>盐城市
小计</t>
    </r>
  </si>
  <si>
    <r>
      <rPr>
        <sz val="12"/>
        <color theme="1"/>
        <rFont val="方正仿宋_GBK"/>
        <charset val="134"/>
      </rPr>
      <t>盐城
市直</t>
    </r>
  </si>
  <si>
    <r>
      <rPr>
        <sz val="12"/>
        <color theme="1"/>
        <rFont val="方正仿宋_GBK"/>
        <charset val="134"/>
      </rPr>
      <t>大丰区</t>
    </r>
  </si>
  <si>
    <r>
      <rPr>
        <sz val="12"/>
        <color theme="1"/>
        <rFont val="方正仿宋_GBK"/>
        <charset val="134"/>
      </rPr>
      <t>盐都区</t>
    </r>
  </si>
  <si>
    <r>
      <rPr>
        <sz val="12"/>
        <color theme="1"/>
        <rFont val="方正仿宋_GBK"/>
        <charset val="134"/>
      </rPr>
      <t>亭湖区</t>
    </r>
  </si>
  <si>
    <r>
      <rPr>
        <sz val="12"/>
        <color theme="1"/>
        <rFont val="方正仿宋_GBK"/>
        <charset val="134"/>
      </rPr>
      <t>东台市</t>
    </r>
  </si>
  <si>
    <r>
      <rPr>
        <sz val="12"/>
        <color theme="1"/>
        <rFont val="方正仿宋_GBK"/>
        <charset val="134"/>
      </rPr>
      <t>建湖县</t>
    </r>
  </si>
  <si>
    <r>
      <rPr>
        <sz val="12"/>
        <color theme="1"/>
        <rFont val="方正仿宋_GBK"/>
        <charset val="134"/>
      </rPr>
      <t>射阳县</t>
    </r>
  </si>
  <si>
    <r>
      <rPr>
        <sz val="12"/>
        <color theme="1"/>
        <rFont val="方正仿宋_GBK"/>
        <charset val="134"/>
      </rPr>
      <t>阜宁县</t>
    </r>
  </si>
  <si>
    <r>
      <rPr>
        <sz val="12"/>
        <color theme="1"/>
        <rFont val="方正仿宋_GBK"/>
        <charset val="134"/>
      </rPr>
      <t>滨海县</t>
    </r>
  </si>
  <si>
    <r>
      <rPr>
        <sz val="12"/>
        <color theme="1"/>
        <rFont val="方正仿宋_GBK"/>
        <charset val="134"/>
      </rPr>
      <t>响水县</t>
    </r>
  </si>
  <si>
    <r>
      <rPr>
        <b/>
        <sz val="12"/>
        <color theme="1"/>
        <rFont val="方正仿宋_GBK"/>
        <charset val="134"/>
      </rPr>
      <t>扬州市
小计</t>
    </r>
  </si>
  <si>
    <r>
      <rPr>
        <sz val="12"/>
        <color theme="1"/>
        <rFont val="方正仿宋_GBK"/>
        <charset val="134"/>
      </rPr>
      <t>扬州
市直</t>
    </r>
  </si>
  <si>
    <r>
      <rPr>
        <sz val="12"/>
        <color theme="1"/>
        <rFont val="方正仿宋_GBK"/>
        <charset val="134"/>
      </rPr>
      <t>江都区</t>
    </r>
  </si>
  <si>
    <r>
      <rPr>
        <sz val="12"/>
        <color theme="1"/>
        <rFont val="方正仿宋_GBK"/>
        <charset val="134"/>
      </rPr>
      <t>邗江区</t>
    </r>
  </si>
  <si>
    <r>
      <rPr>
        <sz val="12"/>
        <color theme="1"/>
        <rFont val="方正仿宋_GBK"/>
        <charset val="134"/>
      </rPr>
      <t>广陵区</t>
    </r>
  </si>
  <si>
    <r>
      <rPr>
        <sz val="12"/>
        <color theme="1"/>
        <rFont val="方正仿宋_GBK"/>
        <charset val="134"/>
      </rPr>
      <t>宝应县</t>
    </r>
  </si>
  <si>
    <r>
      <rPr>
        <sz val="12"/>
        <color theme="1"/>
        <rFont val="方正仿宋_GBK"/>
        <charset val="134"/>
      </rPr>
      <t>高邮市</t>
    </r>
  </si>
  <si>
    <r>
      <rPr>
        <sz val="12"/>
        <color theme="1"/>
        <rFont val="方正仿宋_GBK"/>
        <charset val="134"/>
      </rPr>
      <t>仪征市</t>
    </r>
  </si>
  <si>
    <r>
      <rPr>
        <b/>
        <sz val="12"/>
        <color theme="1"/>
        <rFont val="方正仿宋_GBK"/>
        <charset val="134"/>
      </rPr>
      <t>镇江市
小计</t>
    </r>
  </si>
  <si>
    <r>
      <rPr>
        <sz val="12"/>
        <color theme="1"/>
        <rFont val="方正仿宋_GBK"/>
        <charset val="134"/>
      </rPr>
      <t>镇江
市直</t>
    </r>
  </si>
  <si>
    <r>
      <rPr>
        <sz val="12"/>
        <color theme="1"/>
        <rFont val="方正仿宋_GBK"/>
        <charset val="134"/>
      </rPr>
      <t>丹徒区</t>
    </r>
  </si>
  <si>
    <r>
      <rPr>
        <sz val="12"/>
        <color theme="1"/>
        <rFont val="方正仿宋_GBK"/>
        <charset val="134"/>
      </rPr>
      <t>丹阳市</t>
    </r>
  </si>
  <si>
    <r>
      <rPr>
        <sz val="12"/>
        <color theme="1"/>
        <rFont val="方正仿宋_GBK"/>
        <charset val="134"/>
      </rPr>
      <t>句容市</t>
    </r>
  </si>
  <si>
    <r>
      <rPr>
        <sz val="12"/>
        <color theme="1"/>
        <rFont val="方正仿宋_GBK"/>
        <charset val="134"/>
      </rPr>
      <t>扬中市</t>
    </r>
  </si>
  <si>
    <r>
      <rPr>
        <b/>
        <sz val="12"/>
        <color theme="1"/>
        <rFont val="方正仿宋_GBK"/>
        <charset val="134"/>
      </rPr>
      <t>泰州市
小计</t>
    </r>
  </si>
  <si>
    <r>
      <rPr>
        <sz val="12"/>
        <color theme="1"/>
        <rFont val="方正仿宋_GBK"/>
        <charset val="134"/>
      </rPr>
      <t>泰州
市直</t>
    </r>
  </si>
  <si>
    <r>
      <rPr>
        <sz val="12"/>
        <color theme="1"/>
        <rFont val="方正仿宋_GBK"/>
        <charset val="134"/>
      </rPr>
      <t>海陵区</t>
    </r>
  </si>
  <si>
    <r>
      <rPr>
        <sz val="12"/>
        <color theme="1"/>
        <rFont val="方正仿宋_GBK"/>
        <charset val="134"/>
      </rPr>
      <t xml:space="preserve">医药高新
</t>
    </r>
    <r>
      <rPr>
        <sz val="12"/>
        <color theme="1"/>
        <rFont val="Times New Roman"/>
        <charset val="134"/>
      </rPr>
      <t>(</t>
    </r>
    <r>
      <rPr>
        <sz val="12"/>
        <color theme="1"/>
        <rFont val="方正仿宋_GBK"/>
        <charset val="134"/>
      </rPr>
      <t>高港</t>
    </r>
    <r>
      <rPr>
        <sz val="12"/>
        <color theme="1"/>
        <rFont val="Times New Roman"/>
        <charset val="134"/>
      </rPr>
      <t>)</t>
    </r>
    <r>
      <rPr>
        <sz val="12"/>
        <color theme="1"/>
        <rFont val="方正仿宋_GBK"/>
        <charset val="134"/>
      </rPr>
      <t>区</t>
    </r>
  </si>
  <si>
    <r>
      <rPr>
        <sz val="12"/>
        <color theme="1"/>
        <rFont val="方正仿宋_GBK"/>
        <charset val="134"/>
      </rPr>
      <t>姜堰区</t>
    </r>
  </si>
  <si>
    <r>
      <rPr>
        <sz val="12"/>
        <color theme="1"/>
        <rFont val="方正仿宋_GBK"/>
        <charset val="134"/>
      </rPr>
      <t>泰兴市</t>
    </r>
  </si>
  <si>
    <r>
      <rPr>
        <b/>
        <sz val="12"/>
        <color theme="1"/>
        <rFont val="方正仿宋_GBK"/>
        <charset val="134"/>
      </rPr>
      <t>宿迁市
小计</t>
    </r>
  </si>
  <si>
    <r>
      <rPr>
        <sz val="12"/>
        <color theme="1"/>
        <rFont val="方正仿宋_GBK"/>
        <charset val="134"/>
      </rPr>
      <t>宿迁
市直</t>
    </r>
  </si>
  <si>
    <r>
      <rPr>
        <sz val="12"/>
        <color theme="1"/>
        <rFont val="方正仿宋_GBK"/>
        <charset val="134"/>
      </rPr>
      <t>宿豫区</t>
    </r>
  </si>
  <si>
    <r>
      <rPr>
        <sz val="12"/>
        <color theme="1"/>
        <rFont val="方正仿宋_GBK"/>
        <charset val="134"/>
      </rPr>
      <t>宿城区</t>
    </r>
  </si>
  <si>
    <r>
      <rPr>
        <sz val="12"/>
        <color theme="1"/>
        <rFont val="方正仿宋_GBK"/>
        <charset val="134"/>
      </rPr>
      <t>沭阳县</t>
    </r>
  </si>
  <si>
    <r>
      <rPr>
        <sz val="12"/>
        <color theme="1"/>
        <rFont val="方正仿宋_GBK"/>
        <charset val="134"/>
      </rPr>
      <t>泗洪县</t>
    </r>
  </si>
  <si>
    <r>
      <rPr>
        <sz val="12"/>
        <color theme="1"/>
        <rFont val="方正仿宋_GBK"/>
        <charset val="134"/>
      </rPr>
      <t>泗阳县</t>
    </r>
  </si>
  <si>
    <r>
      <rPr>
        <b/>
        <sz val="12"/>
        <color theme="1"/>
        <rFont val="方正仿宋_GBK"/>
        <charset val="134"/>
      </rPr>
      <t>省本级
小计</t>
    </r>
  </si>
  <si>
    <t>省监狱
管理局</t>
  </si>
  <si>
    <r>
      <rPr>
        <sz val="12"/>
        <rFont val="方正仿宋_GBK"/>
        <charset val="134"/>
      </rPr>
      <t>省水
文局</t>
    </r>
  </si>
  <si>
    <r>
      <rPr>
        <sz val="12"/>
        <rFont val="方正仿宋_GBK"/>
        <charset val="134"/>
      </rPr>
      <t>骆运
管理处</t>
    </r>
  </si>
  <si>
    <r>
      <rPr>
        <sz val="12"/>
        <rFont val="方正仿宋_GBK"/>
        <charset val="134"/>
      </rPr>
      <t>资金
情况</t>
    </r>
  </si>
  <si>
    <r>
      <rPr>
        <sz val="12"/>
        <rFont val="Times New Roman"/>
        <charset val="134"/>
      </rPr>
      <t xml:space="preserve">  </t>
    </r>
    <r>
      <rPr>
        <sz val="12"/>
        <rFont val="方正仿宋_GBK"/>
        <charset val="134"/>
      </rPr>
      <t>年度金额（万元）</t>
    </r>
  </si>
  <si>
    <r>
      <rPr>
        <sz val="12"/>
        <rFont val="Times New Roman"/>
        <charset val="134"/>
      </rPr>
      <t xml:space="preserve">    </t>
    </r>
    <r>
      <rPr>
        <sz val="12"/>
        <rFont val="方正仿宋_GBK"/>
        <charset val="134"/>
      </rPr>
      <t>其中：中央财政补助（万元）</t>
    </r>
  </si>
  <si>
    <r>
      <rPr>
        <sz val="12"/>
        <rFont val="Times New Roman"/>
        <charset val="134"/>
      </rPr>
      <t xml:space="preserve">             </t>
    </r>
    <r>
      <rPr>
        <sz val="12"/>
        <rFont val="方正仿宋_GBK"/>
        <charset val="134"/>
      </rPr>
      <t>省级财政资金（万元）</t>
    </r>
  </si>
  <si>
    <r>
      <rPr>
        <sz val="12"/>
        <rFont val="Times New Roman"/>
        <charset val="134"/>
      </rPr>
      <t xml:space="preserve">             </t>
    </r>
    <r>
      <rPr>
        <sz val="12"/>
        <rFont val="方正仿宋_GBK"/>
        <charset val="134"/>
      </rPr>
      <t>市县财政资金（万元）</t>
    </r>
  </si>
  <si>
    <t>一级
指标</t>
  </si>
  <si>
    <r>
      <rPr>
        <sz val="12"/>
        <rFont val="方正仿宋_GBK"/>
        <charset val="134"/>
      </rPr>
      <t>二级指标</t>
    </r>
  </si>
  <si>
    <t>三级指标</t>
  </si>
  <si>
    <t>单位</t>
  </si>
  <si>
    <t>指标值</t>
  </si>
  <si>
    <r>
      <rPr>
        <b/>
        <sz val="12"/>
        <rFont val="方正仿宋_GBK"/>
        <charset val="134"/>
      </rPr>
      <t>指标值</t>
    </r>
  </si>
  <si>
    <t>产出
指标</t>
  </si>
  <si>
    <r>
      <rPr>
        <sz val="12"/>
        <rFont val="方正仿宋_GBK"/>
        <charset val="134"/>
      </rPr>
      <t>数量指标</t>
    </r>
  </si>
  <si>
    <t>1.中小河流治理数量</t>
  </si>
  <si>
    <t>条</t>
  </si>
  <si>
    <t>2.中小河流整河流治理数量</t>
  </si>
  <si>
    <t>3.中小河流治理长度</t>
  </si>
  <si>
    <t>公里</t>
  </si>
  <si>
    <t>4.实施山洪灾害防治县数</t>
  </si>
  <si>
    <t>个</t>
  </si>
  <si>
    <t>5.小流域监测预警能力提升建设数量</t>
  </si>
  <si>
    <t>6.重点山洪沟治理数量</t>
  </si>
  <si>
    <t>7.农村供水工程维修养护数量</t>
  </si>
  <si>
    <t>处</t>
  </si>
  <si>
    <t>8.小型水库工程维修养护座数</t>
  </si>
  <si>
    <t>座</t>
  </si>
  <si>
    <t>9.山洪灾害防治设施维修养护县数</t>
  </si>
  <si>
    <t>10.山洪灾害监测预警平台维修养护个数</t>
  </si>
  <si>
    <t>11.白蚁防治小型水库危害治理数量</t>
  </si>
  <si>
    <t>12.白蚁防治堤防危害治理长度</t>
  </si>
  <si>
    <t>13.白蚁防治小型水库危害监测数量</t>
  </si>
  <si>
    <t>14.白蚁防治堤防危害监测长度</t>
  </si>
  <si>
    <t>15.国家蓄滞洪区堤防维修养护长度</t>
  </si>
  <si>
    <t>16.国家蓄滞洪区进退洪闸维修养护座数</t>
  </si>
  <si>
    <t>17.其他水利工程实施堤防、控导（护岸）维修养护长度</t>
  </si>
  <si>
    <t>18.其他水利工程实施水闸、泵站维修养护座数</t>
  </si>
  <si>
    <t>19.中型灌区改造数量</t>
  </si>
  <si>
    <t>20.中型灌区改造面积</t>
  </si>
  <si>
    <t>万亩</t>
  </si>
  <si>
    <t>21.小型水库数量</t>
  </si>
  <si>
    <t>22.新建小型引调水工程建设数量</t>
  </si>
  <si>
    <t>23.取用水监测计量能力提升重点项目建设数量</t>
  </si>
  <si>
    <t>24.农业灌溉机井“以电折水”样本井点数</t>
  </si>
  <si>
    <t>25.新增非常规水利用能力</t>
  </si>
  <si>
    <t>万立方米/年</t>
  </si>
  <si>
    <t>26.建立水预算管理体系层级</t>
  </si>
  <si>
    <t>级</t>
  </si>
  <si>
    <t>27.关停机井数量</t>
  </si>
  <si>
    <t>眼</t>
  </si>
  <si>
    <t>28.侵蚀沟治理数量</t>
  </si>
  <si>
    <t>29.中型以上病险淤地坝险险加固和老旧淤地坝提 升改造数</t>
  </si>
  <si>
    <t>30.一体化推进水土保持工程建设项目数量</t>
  </si>
  <si>
    <t>31.幸福河湖建设数量</t>
  </si>
  <si>
    <t>条（个）</t>
  </si>
  <si>
    <r>
      <rPr>
        <sz val="12"/>
        <rFont val="方正仿宋_GBK"/>
        <charset val="134"/>
      </rPr>
      <t>质量指标</t>
    </r>
  </si>
  <si>
    <t>32.截至2027年6月底，完工项目初步验收率</t>
  </si>
  <si>
    <t>%</t>
  </si>
  <si>
    <t>33.工程验收合格率</t>
  </si>
  <si>
    <t>34.已建工程是否存在质量问题</t>
  </si>
  <si>
    <t>是/否</t>
  </si>
  <si>
    <r>
      <rPr>
        <sz val="12"/>
        <rFont val="方正仿宋_GB2312"/>
        <charset val="134"/>
      </rPr>
      <t>否</t>
    </r>
  </si>
  <si>
    <r>
      <rPr>
        <b/>
        <sz val="12"/>
        <rFont val="仿宋_GB2312"/>
        <charset val="134"/>
      </rPr>
      <t>否</t>
    </r>
  </si>
  <si>
    <r>
      <rPr>
        <sz val="12"/>
        <rFont val="仿宋_GB2312"/>
        <charset val="134"/>
      </rPr>
      <t>否</t>
    </r>
  </si>
  <si>
    <r>
      <rPr>
        <sz val="12"/>
        <rFont val="方正仿宋_GBK"/>
        <charset val="134"/>
      </rPr>
      <t>时效指标</t>
    </r>
  </si>
  <si>
    <t>35.截至2026年底，投资完成比例</t>
  </si>
  <si>
    <r>
      <rPr>
        <b/>
        <sz val="12"/>
        <rFont val="仿宋_GB2312"/>
        <charset val="134"/>
      </rPr>
      <t>≥</t>
    </r>
    <r>
      <rPr>
        <b/>
        <sz val="12"/>
        <rFont val="Times New Roman"/>
        <charset val="134"/>
      </rPr>
      <t>80</t>
    </r>
  </si>
  <si>
    <r>
      <rPr>
        <sz val="12"/>
        <rFont val="仿宋_GB2312"/>
        <charset val="134"/>
      </rPr>
      <t>≥</t>
    </r>
    <r>
      <rPr>
        <sz val="12"/>
        <rFont val="Times New Roman"/>
        <charset val="134"/>
      </rPr>
      <t>80</t>
    </r>
  </si>
  <si>
    <t>36.截至2027年6月底，投资完成比例</t>
  </si>
  <si>
    <t>37.截至2026年底，中央财政资金支付率</t>
  </si>
  <si>
    <r>
      <rPr>
        <b/>
        <sz val="12"/>
        <rFont val="仿宋_GB2312"/>
        <charset val="134"/>
      </rPr>
      <t>≥</t>
    </r>
    <r>
      <rPr>
        <b/>
        <sz val="12"/>
        <rFont val="Times New Roman"/>
        <charset val="134"/>
      </rPr>
      <t>70</t>
    </r>
  </si>
  <si>
    <r>
      <rPr>
        <sz val="12"/>
        <rFont val="仿宋_GB2312"/>
        <charset val="134"/>
      </rPr>
      <t>≥</t>
    </r>
    <r>
      <rPr>
        <sz val="12"/>
        <rFont val="Times New Roman"/>
        <charset val="134"/>
      </rPr>
      <t>70</t>
    </r>
  </si>
  <si>
    <t>38.截至2027年3月底，中央财政资金支付率</t>
  </si>
  <si>
    <t>39.截至2027年6月底，中央财政资金支付率</t>
  </si>
  <si>
    <r>
      <rPr>
        <b/>
        <sz val="12"/>
        <rFont val="仿宋_GB2312"/>
        <charset val="134"/>
      </rPr>
      <t>≥</t>
    </r>
    <r>
      <rPr>
        <b/>
        <sz val="12"/>
        <rFont val="Times New Roman"/>
        <charset val="134"/>
      </rPr>
      <t>90</t>
    </r>
  </si>
  <si>
    <r>
      <rPr>
        <sz val="12"/>
        <rFont val="仿宋_GB2312"/>
        <charset val="134"/>
      </rPr>
      <t>≥</t>
    </r>
    <r>
      <rPr>
        <sz val="12"/>
        <rFont val="Times New Roman"/>
        <charset val="134"/>
      </rPr>
      <t>90</t>
    </r>
  </si>
  <si>
    <t>效益
指标</t>
  </si>
  <si>
    <r>
      <rPr>
        <sz val="12"/>
        <rFont val="方正仿宋_GBK"/>
        <charset val="134"/>
      </rPr>
      <t>经济效益</t>
    </r>
    <r>
      <rPr>
        <sz val="12"/>
        <rFont val="Times New Roman"/>
        <charset val="134"/>
      </rPr>
      <t xml:space="preserve">
</t>
    </r>
    <r>
      <rPr>
        <sz val="12"/>
        <rFont val="方正仿宋_GBK"/>
        <charset val="134"/>
      </rPr>
      <t>指标</t>
    </r>
  </si>
  <si>
    <t>40.新增供水能力</t>
  </si>
  <si>
    <t>万立方米</t>
  </si>
  <si>
    <t>41.新增、恢复灌溉面积</t>
  </si>
  <si>
    <t>42.改善灌溉面积</t>
  </si>
  <si>
    <t>43.保护耕地面积</t>
  </si>
  <si>
    <r>
      <rPr>
        <sz val="12"/>
        <rFont val="方正仿宋_GBK"/>
        <charset val="134"/>
      </rPr>
      <t>社会效益</t>
    </r>
    <r>
      <rPr>
        <sz val="12"/>
        <rFont val="Times New Roman"/>
        <charset val="134"/>
      </rPr>
      <t xml:space="preserve">
</t>
    </r>
    <r>
      <rPr>
        <sz val="12"/>
        <rFont val="方正仿宋_GBK"/>
        <charset val="134"/>
      </rPr>
      <t>指标</t>
    </r>
  </si>
  <si>
    <t>44.规模以上取水在线计量数据到报率</t>
  </si>
  <si>
    <r>
      <rPr>
        <sz val="12"/>
        <rFont val="宋体"/>
        <charset val="134"/>
      </rPr>
      <t>≥</t>
    </r>
    <r>
      <rPr>
        <sz val="12"/>
        <rFont val="Times New Roman"/>
        <charset val="134"/>
      </rPr>
      <t>95</t>
    </r>
  </si>
  <si>
    <t>45.非农取水在线计量数据异常率</t>
  </si>
  <si>
    <r>
      <rPr>
        <sz val="12"/>
        <rFont val="宋体"/>
        <charset val="134"/>
      </rPr>
      <t>≤</t>
    </r>
    <r>
      <rPr>
        <sz val="12"/>
        <rFont val="Times New Roman"/>
        <charset val="134"/>
      </rPr>
      <t>10</t>
    </r>
  </si>
  <si>
    <t>46.中小河流治理保护人口数量</t>
  </si>
  <si>
    <t>万人</t>
  </si>
  <si>
    <t>47.山洪灾害防治保护人口数量</t>
  </si>
  <si>
    <t>48.淤地坝除险加固保护面积</t>
  </si>
  <si>
    <t>平方公里</t>
  </si>
  <si>
    <t>49.农村饮水工程维修养护覆盖服务人口</t>
  </si>
  <si>
    <t>50.其他水利工程设施维修养护覆盖服务人口</t>
  </si>
  <si>
    <r>
      <rPr>
        <sz val="12"/>
        <rFont val="方正仿宋_GBK"/>
        <charset val="134"/>
      </rPr>
      <t>生态效益
指标</t>
    </r>
  </si>
  <si>
    <t>51.水土流失综合治理面积</t>
  </si>
  <si>
    <t>52.新增年节水能力</t>
  </si>
  <si>
    <t>53.地下水压采量（能力）</t>
  </si>
  <si>
    <r>
      <rPr>
        <sz val="12"/>
        <rFont val="方正仿宋_GBK"/>
        <charset val="134"/>
      </rPr>
      <t>可持续</t>
    </r>
    <r>
      <rPr>
        <sz val="12"/>
        <rFont val="Times New Roman"/>
        <charset val="134"/>
      </rPr>
      <t xml:space="preserve">
</t>
    </r>
    <r>
      <rPr>
        <sz val="12"/>
        <rFont val="方正仿宋_GBK"/>
        <charset val="134"/>
      </rPr>
      <t>影响指标</t>
    </r>
  </si>
  <si>
    <t>54.已建工程是否良性运行</t>
  </si>
  <si>
    <r>
      <rPr>
        <b/>
        <sz val="12"/>
        <rFont val="方正仿宋_GBK"/>
        <charset val="134"/>
      </rPr>
      <t>是</t>
    </r>
  </si>
  <si>
    <t>55.工程是否达到设计使用年限</t>
  </si>
  <si>
    <r>
      <rPr>
        <sz val="12"/>
        <rFont val="方正仿宋_GBK"/>
        <charset val="134"/>
      </rPr>
      <t>满意度
指标</t>
    </r>
  </si>
  <si>
    <r>
      <rPr>
        <sz val="12"/>
        <rFont val="方正仿宋_GBK"/>
        <charset val="134"/>
      </rPr>
      <t>服务对象
满意度指标</t>
    </r>
  </si>
  <si>
    <t>56.受益群众满意度</t>
  </si>
  <si>
    <r>
      <rPr>
        <b/>
        <sz val="12"/>
        <rFont val="方正仿宋_GBK"/>
        <charset val="134"/>
      </rPr>
      <t>≥</t>
    </r>
    <r>
      <rPr>
        <b/>
        <sz val="12"/>
        <rFont val="Times New Roman"/>
        <charset val="134"/>
      </rPr>
      <t>90</t>
    </r>
  </si>
  <si>
    <r>
      <rPr>
        <sz val="12"/>
        <rFont val="方正仿宋_GBK"/>
        <charset val="134"/>
      </rPr>
      <t>≥</t>
    </r>
    <r>
      <rPr>
        <sz val="12"/>
        <rFont val="Times New Roman"/>
        <charset val="134"/>
      </rPr>
      <t>90</t>
    </r>
  </si>
  <si>
    <t>注：本省未涉及的三级指标已隐藏</t>
  </si>
  <si>
    <t>附件2-1</t>
  </si>
  <si>
    <t xml:space="preserve">     2026年度水利发展资金中小河流治理绩效目标表</t>
  </si>
  <si>
    <t>流治理绩效目标表</t>
  </si>
  <si>
    <r>
      <rPr>
        <sz val="10"/>
        <color theme="1"/>
        <rFont val="宋体"/>
        <charset val="134"/>
      </rPr>
      <t>资金名称</t>
    </r>
  </si>
  <si>
    <r>
      <rPr>
        <sz val="10"/>
        <color theme="1"/>
        <rFont val="宋体"/>
        <charset val="134"/>
      </rPr>
      <t>水利发展资金</t>
    </r>
  </si>
  <si>
    <r>
      <rPr>
        <sz val="10"/>
        <color theme="1"/>
        <rFont val="宋体"/>
        <charset val="134"/>
      </rPr>
      <t>中央主管部门</t>
    </r>
  </si>
  <si>
    <r>
      <rPr>
        <sz val="10"/>
        <color theme="1"/>
        <rFont val="宋体"/>
        <charset val="134"/>
      </rPr>
      <t>水利部</t>
    </r>
  </si>
  <si>
    <r>
      <rPr>
        <sz val="10"/>
        <color theme="1"/>
        <rFont val="宋体"/>
        <charset val="134"/>
      </rPr>
      <t>省级财政部门</t>
    </r>
  </si>
  <si>
    <t>江苏省财政厅</t>
  </si>
  <si>
    <r>
      <rPr>
        <sz val="10"/>
        <color theme="1"/>
        <rFont val="方正仿宋_GBK"/>
        <charset val="134"/>
      </rPr>
      <t>地</t>
    </r>
    <r>
      <rPr>
        <sz val="10"/>
        <color theme="1"/>
        <rFont val="Times New Roman"/>
        <charset val="134"/>
      </rPr>
      <t xml:space="preserve">     </t>
    </r>
    <r>
      <rPr>
        <sz val="10"/>
        <color theme="1"/>
        <rFont val="方正仿宋_GBK"/>
        <charset val="134"/>
      </rPr>
      <t>区</t>
    </r>
  </si>
  <si>
    <t>合计</t>
  </si>
  <si>
    <r>
      <rPr>
        <sz val="12"/>
        <rFont val="方正仿宋_GBK"/>
        <charset val="134"/>
      </rPr>
      <t>锡山区</t>
    </r>
  </si>
  <si>
    <t>资金
情况</t>
  </si>
  <si>
    <r>
      <rPr>
        <sz val="10"/>
        <color theme="1"/>
        <rFont val="方正仿宋_GBK"/>
        <charset val="134"/>
      </rPr>
      <t>年度金额（万元）</t>
    </r>
  </si>
  <si>
    <r>
      <rPr>
        <sz val="10"/>
        <color theme="1"/>
        <rFont val="方正仿宋_GBK"/>
        <charset val="134"/>
      </rPr>
      <t>其中：中央财政补助（万元）</t>
    </r>
  </si>
  <si>
    <r>
      <rPr>
        <sz val="10"/>
        <color theme="1"/>
        <rFont val="Times New Roman"/>
        <charset val="134"/>
      </rPr>
      <t xml:space="preserve">     </t>
    </r>
    <r>
      <rPr>
        <sz val="10"/>
        <color theme="1"/>
        <rFont val="方正仿宋_GBK"/>
        <charset val="134"/>
      </rPr>
      <t>省级财政资金（万元）</t>
    </r>
  </si>
  <si>
    <r>
      <rPr>
        <sz val="10"/>
        <color theme="1"/>
        <rFont val="Times New Roman"/>
        <charset val="134"/>
      </rPr>
      <t xml:space="preserve">          </t>
    </r>
    <r>
      <rPr>
        <sz val="10"/>
        <color theme="1"/>
        <rFont val="方正仿宋_GBK"/>
        <charset val="134"/>
      </rPr>
      <t>市县财政资金（万元）</t>
    </r>
  </si>
  <si>
    <r>
      <rPr>
        <sz val="10"/>
        <rFont val="Times New Roman"/>
        <charset val="134"/>
      </rPr>
      <t xml:space="preserve"> </t>
    </r>
    <r>
      <rPr>
        <sz val="10"/>
        <rFont val="方正仿宋_GBK"/>
        <charset val="134"/>
      </rPr>
      <t>其他资金（万元）</t>
    </r>
  </si>
  <si>
    <r>
      <rPr>
        <sz val="10"/>
        <color theme="1"/>
        <rFont val="方正仿宋_GBK"/>
        <charset val="134"/>
      </rPr>
      <t>年度目标</t>
    </r>
  </si>
  <si>
    <r>
      <rPr>
        <sz val="10"/>
        <color theme="1"/>
        <rFont val="Times New Roman"/>
        <charset val="134"/>
      </rPr>
      <t xml:space="preserve">    </t>
    </r>
    <r>
      <rPr>
        <sz val="10"/>
        <color theme="1"/>
        <rFont val="方正仿宋_GBK"/>
        <charset val="134"/>
      </rPr>
      <t>整治中小河流</t>
    </r>
    <r>
      <rPr>
        <sz val="10"/>
        <color theme="1"/>
        <rFont val="Times New Roman"/>
        <charset val="134"/>
      </rPr>
      <t>8</t>
    </r>
    <r>
      <rPr>
        <sz val="10"/>
        <color theme="1"/>
        <rFont val="方正仿宋_GBK"/>
        <charset val="134"/>
      </rPr>
      <t>条，治理长度</t>
    </r>
    <r>
      <rPr>
        <sz val="10"/>
        <color theme="1"/>
        <rFont val="Times New Roman"/>
        <charset val="134"/>
      </rPr>
      <t>68.3</t>
    </r>
    <r>
      <rPr>
        <sz val="10"/>
        <color theme="1"/>
        <rFont val="方正仿宋_GBK"/>
        <charset val="134"/>
      </rPr>
      <t>公里，均在</t>
    </r>
    <r>
      <rPr>
        <sz val="10"/>
        <color theme="1"/>
        <rFont val="Times New Roman"/>
        <charset val="134"/>
      </rPr>
      <t>10</t>
    </r>
    <r>
      <rPr>
        <sz val="10"/>
        <color theme="1"/>
        <rFont val="方正仿宋_GBK"/>
        <charset val="134"/>
      </rPr>
      <t>月底前开工建设，完成整河流治理和跨省的中小河流</t>
    </r>
    <r>
      <rPr>
        <sz val="10"/>
        <color theme="1"/>
        <rFont val="Times New Roman"/>
        <charset val="134"/>
      </rPr>
      <t>3</t>
    </r>
    <r>
      <rPr>
        <sz val="10"/>
        <color theme="1"/>
        <rFont val="方正仿宋_GBK"/>
        <charset val="134"/>
      </rPr>
      <t>条。完工项目保护耕地面积</t>
    </r>
    <r>
      <rPr>
        <sz val="10"/>
        <color theme="1"/>
        <rFont val="Times New Roman"/>
        <charset val="134"/>
      </rPr>
      <t>27.7</t>
    </r>
    <r>
      <rPr>
        <sz val="10"/>
        <color theme="1"/>
        <rFont val="方正仿宋_GBK"/>
        <charset val="134"/>
      </rPr>
      <t>万亩，防洪保护人口</t>
    </r>
    <r>
      <rPr>
        <sz val="10"/>
        <color theme="1"/>
        <rFont val="Times New Roman"/>
        <charset val="134"/>
      </rPr>
      <t>63.3</t>
    </r>
    <r>
      <rPr>
        <sz val="10"/>
        <color theme="1"/>
        <rFont val="方正仿宋_GBK"/>
        <charset val="134"/>
      </rPr>
      <t>万人。</t>
    </r>
    <r>
      <rPr>
        <sz val="10"/>
        <color theme="1"/>
        <rFont val="Times New Roman"/>
        <charset val="134"/>
      </rPr>
      <t>2025</t>
    </r>
    <r>
      <rPr>
        <sz val="10"/>
        <color theme="1"/>
        <rFont val="方正仿宋_GBK"/>
        <charset val="134"/>
      </rPr>
      <t>年</t>
    </r>
    <r>
      <rPr>
        <sz val="10"/>
        <color theme="1"/>
        <rFont val="Times New Roman"/>
        <charset val="134"/>
      </rPr>
      <t>6</t>
    </r>
    <r>
      <rPr>
        <sz val="10"/>
        <color theme="1"/>
        <rFont val="方正仿宋_GBK"/>
        <charset val="134"/>
      </rPr>
      <t>月底前完工项目初步验收率、投资完成比例、工程验收合格率均为</t>
    </r>
    <r>
      <rPr>
        <sz val="10"/>
        <color theme="1"/>
        <rFont val="Times New Roman"/>
        <charset val="134"/>
      </rPr>
      <t>100%</t>
    </r>
    <r>
      <rPr>
        <sz val="10"/>
        <color theme="1"/>
        <rFont val="方正仿宋_GBK"/>
        <charset val="134"/>
      </rPr>
      <t>，</t>
    </r>
    <r>
      <rPr>
        <sz val="10"/>
        <color theme="1"/>
        <rFont val="Times New Roman"/>
        <charset val="134"/>
      </rPr>
      <t>2024</t>
    </r>
    <r>
      <rPr>
        <sz val="10"/>
        <color theme="1"/>
        <rFont val="方正仿宋_GBK"/>
        <charset val="134"/>
      </rPr>
      <t>年底投资完成</t>
    </r>
    <r>
      <rPr>
        <sz val="10"/>
        <color theme="1"/>
        <rFont val="Times New Roman"/>
        <charset val="134"/>
      </rPr>
      <t>80%</t>
    </r>
    <r>
      <rPr>
        <sz val="10"/>
        <color theme="1"/>
        <rFont val="方正仿宋_GBK"/>
        <charset val="134"/>
      </rPr>
      <t>以上，受益群众满意度</t>
    </r>
    <r>
      <rPr>
        <sz val="10"/>
        <color theme="1"/>
        <rFont val="Times New Roman"/>
        <charset val="134"/>
      </rPr>
      <t>90%</t>
    </r>
    <r>
      <rPr>
        <sz val="10"/>
        <color theme="1"/>
        <rFont val="方正仿宋_GBK"/>
        <charset val="134"/>
      </rPr>
      <t>以上。已建工程良性运行、达到设计使用年限，不存在质量问题，能改善人居环境，促进人与生态系统和谐共生。</t>
    </r>
  </si>
  <si>
    <r>
      <rPr>
        <sz val="10"/>
        <color theme="1"/>
        <rFont val="方正仿宋_GBK"/>
        <charset val="134"/>
      </rPr>
      <t>二级指标</t>
    </r>
  </si>
  <si>
    <r>
      <rPr>
        <sz val="10"/>
        <color theme="1"/>
        <rFont val="方正仿宋_GBK"/>
        <charset val="134"/>
      </rPr>
      <t>序号</t>
    </r>
  </si>
  <si>
    <r>
      <rPr>
        <sz val="10"/>
        <color theme="1"/>
        <rFont val="方正仿宋_GBK"/>
        <charset val="134"/>
      </rPr>
      <t>三级指标</t>
    </r>
  </si>
  <si>
    <r>
      <rPr>
        <sz val="10"/>
        <color theme="1"/>
        <rFont val="方正仿宋_GBK"/>
        <charset val="134"/>
      </rPr>
      <t>单位</t>
    </r>
  </si>
  <si>
    <r>
      <rPr>
        <sz val="10"/>
        <color theme="1"/>
        <rFont val="方正仿宋_GBK"/>
        <charset val="134"/>
      </rPr>
      <t>指标值</t>
    </r>
  </si>
  <si>
    <t>绩效
指标</t>
  </si>
  <si>
    <r>
      <rPr>
        <sz val="10"/>
        <color theme="1"/>
        <rFont val="方正仿宋_GBK"/>
        <charset val="134"/>
      </rPr>
      <t>数量指标</t>
    </r>
  </si>
  <si>
    <t>中小河流治理数量</t>
  </si>
  <si>
    <r>
      <rPr>
        <sz val="10"/>
        <color theme="1"/>
        <rFont val="方正仿宋_GBK"/>
        <charset val="134"/>
      </rPr>
      <t>个</t>
    </r>
  </si>
  <si>
    <t>中小河流整河流治理数量</t>
  </si>
  <si>
    <r>
      <rPr>
        <sz val="10"/>
        <color theme="1"/>
        <rFont val="方正仿宋_GBK"/>
        <charset val="134"/>
      </rPr>
      <t>条</t>
    </r>
  </si>
  <si>
    <t>中小河流治理长度</t>
  </si>
  <si>
    <r>
      <rPr>
        <sz val="10"/>
        <color theme="1"/>
        <rFont val="方正仿宋_GBK"/>
        <charset val="134"/>
      </rPr>
      <t>公里</t>
    </r>
  </si>
  <si>
    <t>当年10月底前开工中小河流治理项目数量</t>
  </si>
  <si>
    <r>
      <rPr>
        <sz val="10"/>
        <color theme="1"/>
        <rFont val="方正仿宋_GBK"/>
        <charset val="134"/>
      </rPr>
      <t>质量指标</t>
    </r>
  </si>
  <si>
    <r>
      <rPr>
        <sz val="10"/>
        <rFont val="方正仿宋_GBK"/>
        <charset val="134"/>
      </rPr>
      <t>截至次年</t>
    </r>
    <r>
      <rPr>
        <sz val="10"/>
        <rFont val="Times New Roman"/>
        <charset val="134"/>
      </rPr>
      <t>6</t>
    </r>
    <r>
      <rPr>
        <sz val="10"/>
        <rFont val="方正仿宋_GBK"/>
        <charset val="134"/>
      </rPr>
      <t>月底，完工项目初步验收率</t>
    </r>
  </si>
  <si>
    <r>
      <rPr>
        <sz val="10"/>
        <rFont val="方正仿宋_GBK"/>
        <charset val="134"/>
      </rPr>
      <t>工程验收合格率</t>
    </r>
  </si>
  <si>
    <r>
      <rPr>
        <sz val="10"/>
        <color theme="1"/>
        <rFont val="方正仿宋_GBK"/>
        <charset val="134"/>
      </rPr>
      <t>时效指标</t>
    </r>
  </si>
  <si>
    <t>截至2026年底，投资完成比例</t>
  </si>
  <si>
    <r>
      <rPr>
        <sz val="10"/>
        <rFont val="宋体"/>
        <charset val="134"/>
      </rPr>
      <t>≥</t>
    </r>
    <r>
      <rPr>
        <sz val="10"/>
        <rFont val="Times New Roman"/>
        <charset val="134"/>
      </rPr>
      <t>80</t>
    </r>
  </si>
  <si>
    <t>截至2027年6月底，投资完成比例</t>
  </si>
  <si>
    <t>截至2026年底，中央财政资金支付率</t>
  </si>
  <si>
    <r>
      <rPr>
        <sz val="10"/>
        <rFont val="宋体"/>
        <charset val="134"/>
      </rPr>
      <t>≥</t>
    </r>
    <r>
      <rPr>
        <sz val="10"/>
        <rFont val="Times New Roman"/>
        <charset val="134"/>
      </rPr>
      <t>70</t>
    </r>
  </si>
  <si>
    <t>截至2027年3月底，中央财政资金支付率</t>
  </si>
  <si>
    <t>截至2027年6月底，中央财政资金支付率</t>
  </si>
  <si>
    <r>
      <rPr>
        <sz val="10"/>
        <rFont val="宋体"/>
        <charset val="134"/>
      </rPr>
      <t>≥</t>
    </r>
    <r>
      <rPr>
        <sz val="10"/>
        <rFont val="Times New Roman"/>
        <charset val="134"/>
      </rPr>
      <t>90</t>
    </r>
  </si>
  <si>
    <t>成本指标</t>
  </si>
  <si>
    <t>项目成本控制在批复概算内且测算合理</t>
  </si>
  <si>
    <r>
      <rPr>
        <sz val="10"/>
        <color theme="1"/>
        <rFont val="方正仿宋_GBK"/>
        <charset val="134"/>
      </rPr>
      <t>是</t>
    </r>
    <r>
      <rPr>
        <sz val="10"/>
        <color theme="1"/>
        <rFont val="Times New Roman"/>
        <charset val="134"/>
      </rPr>
      <t>/</t>
    </r>
    <r>
      <rPr>
        <sz val="10"/>
        <color theme="1"/>
        <rFont val="方正仿宋_GBK"/>
        <charset val="134"/>
      </rPr>
      <t>否</t>
    </r>
  </si>
  <si>
    <r>
      <rPr>
        <sz val="10"/>
        <color theme="1"/>
        <rFont val="方正仿宋_GBK"/>
        <charset val="134"/>
      </rPr>
      <t>是</t>
    </r>
  </si>
  <si>
    <r>
      <rPr>
        <sz val="10"/>
        <rFont val="方正仿宋_GBK"/>
        <charset val="134"/>
      </rPr>
      <t>经济效益指标</t>
    </r>
  </si>
  <si>
    <r>
      <rPr>
        <sz val="10"/>
        <rFont val="方正仿宋_GBK"/>
        <charset val="134"/>
      </rPr>
      <t>保护耕地面积</t>
    </r>
  </si>
  <si>
    <r>
      <rPr>
        <sz val="10"/>
        <rFont val="方正仿宋_GBK"/>
        <charset val="134"/>
      </rPr>
      <t>万亩</t>
    </r>
  </si>
  <si>
    <r>
      <rPr>
        <sz val="10"/>
        <rFont val="方正仿宋_GBK"/>
        <charset val="134"/>
      </rPr>
      <t>社会效益指标</t>
    </r>
  </si>
  <si>
    <t>中小河流治理保护人口数量</t>
  </si>
  <si>
    <r>
      <rPr>
        <sz val="10"/>
        <rFont val="方正仿宋_GBK"/>
        <charset val="134"/>
      </rPr>
      <t>万人</t>
    </r>
  </si>
  <si>
    <r>
      <rPr>
        <sz val="10"/>
        <color theme="1"/>
        <rFont val="方正仿宋_GBK"/>
        <charset val="134"/>
      </rPr>
      <t>生态效益指标</t>
    </r>
  </si>
  <si>
    <t>河道生态是否改善</t>
  </si>
  <si>
    <r>
      <rPr>
        <sz val="10"/>
        <rFont val="方正仿宋_GBK"/>
        <charset val="134"/>
      </rPr>
      <t>是</t>
    </r>
  </si>
  <si>
    <t>可持续
影响指标</t>
  </si>
  <si>
    <r>
      <rPr>
        <sz val="10"/>
        <rFont val="方正仿宋_GBK"/>
        <charset val="134"/>
      </rPr>
      <t>已建工程是否良性运行</t>
    </r>
  </si>
  <si>
    <r>
      <rPr>
        <sz val="10"/>
        <rFont val="方正仿宋_GBK"/>
        <charset val="134"/>
      </rPr>
      <t>是</t>
    </r>
    <r>
      <rPr>
        <sz val="10"/>
        <rFont val="Times New Roman"/>
        <charset val="134"/>
      </rPr>
      <t>/</t>
    </r>
    <r>
      <rPr>
        <sz val="10"/>
        <rFont val="方正仿宋_GBK"/>
        <charset val="134"/>
      </rPr>
      <t>否</t>
    </r>
  </si>
  <si>
    <t>满意度
指标</t>
  </si>
  <si>
    <t>服务对象
满意度指标</t>
  </si>
  <si>
    <r>
      <rPr>
        <sz val="10"/>
        <color theme="1"/>
        <rFont val="方正仿宋_GBK"/>
        <charset val="134"/>
      </rPr>
      <t>受益群众满意度</t>
    </r>
  </si>
  <si>
    <r>
      <rPr>
        <sz val="10"/>
        <rFont val="方正仿宋_GBK"/>
        <charset val="134"/>
      </rPr>
      <t>≥</t>
    </r>
    <r>
      <rPr>
        <sz val="10"/>
        <rFont val="Times New Roman"/>
        <charset val="134"/>
      </rPr>
      <t>90</t>
    </r>
  </si>
  <si>
    <t>注：若存在跨年度项目，请在备注处填写各年度相应的指标值。</t>
  </si>
  <si>
    <t>附件2-2</t>
  </si>
  <si>
    <t>2026年度水利发展资金中型灌区续建配套与现代化改造绩效目标表</t>
  </si>
  <si>
    <r>
      <rPr>
        <sz val="10"/>
        <color theme="1"/>
        <rFont val="方正仿宋_GBK"/>
        <charset val="134"/>
      </rPr>
      <t>地</t>
    </r>
    <r>
      <rPr>
        <sz val="10"/>
        <color theme="1"/>
        <rFont val="Times New Roman"/>
        <charset val="134"/>
      </rPr>
      <t xml:space="preserve">      </t>
    </r>
    <r>
      <rPr>
        <sz val="10"/>
        <color theme="1"/>
        <rFont val="方正仿宋_GBK"/>
        <charset val="134"/>
      </rPr>
      <t>区</t>
    </r>
  </si>
  <si>
    <t>省监狱农场</t>
  </si>
  <si>
    <r>
      <rPr>
        <sz val="10"/>
        <color theme="1"/>
        <rFont val="Times New Roman"/>
        <charset val="134"/>
      </rPr>
      <t xml:space="preserve">  </t>
    </r>
    <r>
      <rPr>
        <sz val="10"/>
        <color theme="1"/>
        <rFont val="方正仿宋_GBK"/>
        <charset val="134"/>
      </rPr>
      <t>年度实施</t>
    </r>
    <r>
      <rPr>
        <sz val="10"/>
        <color theme="1"/>
        <rFont val="Times New Roman"/>
        <charset val="134"/>
      </rPr>
      <t>1</t>
    </r>
    <r>
      <rPr>
        <sz val="10"/>
        <color theme="1"/>
        <rFont val="方正仿宋_GBK"/>
        <charset val="134"/>
      </rPr>
      <t>个中型灌区续建配套与现代化改造项目，当年</t>
    </r>
    <r>
      <rPr>
        <sz val="10"/>
        <color theme="1"/>
        <rFont val="Times New Roman"/>
        <charset val="134"/>
      </rPr>
      <t>10</t>
    </r>
    <r>
      <rPr>
        <sz val="10"/>
        <color theme="1"/>
        <rFont val="方正仿宋_GBK"/>
        <charset val="134"/>
      </rPr>
      <t>月底前开工，改造面积</t>
    </r>
    <r>
      <rPr>
        <sz val="10"/>
        <color theme="1"/>
        <rFont val="Times New Roman"/>
        <charset val="134"/>
      </rPr>
      <t>4.5</t>
    </r>
    <r>
      <rPr>
        <sz val="10"/>
        <color theme="1"/>
        <rFont val="方正仿宋_GBK"/>
        <charset val="134"/>
      </rPr>
      <t>万亩，干支渠改造长度</t>
    </r>
    <r>
      <rPr>
        <sz val="10"/>
        <color theme="1"/>
        <rFont val="Times New Roman"/>
        <charset val="134"/>
      </rPr>
      <t>113.2</t>
    </r>
    <r>
      <rPr>
        <sz val="10"/>
        <color theme="1"/>
        <rFont val="方正仿宋_GBK"/>
        <charset val="134"/>
      </rPr>
      <t>公里，渠系建筑物改造</t>
    </r>
    <r>
      <rPr>
        <sz val="10"/>
        <color theme="1"/>
        <rFont val="Times New Roman"/>
        <charset val="134"/>
      </rPr>
      <t>6</t>
    </r>
    <r>
      <rPr>
        <sz val="10"/>
        <color theme="1"/>
        <rFont val="方正仿宋_GBK"/>
        <charset val="134"/>
      </rPr>
      <t>座，完工后能改善灌溉面积</t>
    </r>
    <r>
      <rPr>
        <sz val="10"/>
        <color theme="1"/>
        <rFont val="Times New Roman"/>
        <charset val="134"/>
      </rPr>
      <t>4.5</t>
    </r>
    <r>
      <rPr>
        <sz val="10"/>
        <color theme="1"/>
        <rFont val="方正仿宋_GBK"/>
        <charset val="134"/>
      </rPr>
      <t>万亩，新增粮食生产能力</t>
    </r>
    <r>
      <rPr>
        <sz val="10"/>
        <color theme="1"/>
        <rFont val="Times New Roman"/>
        <charset val="134"/>
      </rPr>
      <t>225</t>
    </r>
    <r>
      <rPr>
        <sz val="10"/>
        <color theme="1"/>
        <rFont val="方正仿宋_GBK"/>
        <charset val="134"/>
      </rPr>
      <t>万公斤，新增节水能力</t>
    </r>
    <r>
      <rPr>
        <sz val="10"/>
        <color theme="1"/>
        <rFont val="Times New Roman"/>
        <charset val="134"/>
      </rPr>
      <t>77.4</t>
    </r>
    <r>
      <rPr>
        <sz val="10"/>
        <color theme="1"/>
        <rFont val="方正仿宋_GBK"/>
        <charset val="134"/>
      </rPr>
      <t>万立方米。</t>
    </r>
    <r>
      <rPr>
        <sz val="10"/>
        <color theme="1"/>
        <rFont val="Times New Roman"/>
        <charset val="134"/>
      </rPr>
      <t>2025</t>
    </r>
    <r>
      <rPr>
        <sz val="10"/>
        <color theme="1"/>
        <rFont val="方正仿宋_GBK"/>
        <charset val="134"/>
      </rPr>
      <t>年</t>
    </r>
    <r>
      <rPr>
        <sz val="10"/>
        <color theme="1"/>
        <rFont val="Times New Roman"/>
        <charset val="134"/>
      </rPr>
      <t>6</t>
    </r>
    <r>
      <rPr>
        <sz val="10"/>
        <color theme="1"/>
        <rFont val="方正仿宋_GBK"/>
        <charset val="134"/>
      </rPr>
      <t>月底前完工项目初步验收率、投资完成比例、工程验收合格率均为</t>
    </r>
    <r>
      <rPr>
        <sz val="10"/>
        <color theme="1"/>
        <rFont val="Times New Roman"/>
        <charset val="134"/>
      </rPr>
      <t>100%</t>
    </r>
    <r>
      <rPr>
        <sz val="10"/>
        <color theme="1"/>
        <rFont val="方正仿宋_GBK"/>
        <charset val="134"/>
      </rPr>
      <t>，</t>
    </r>
    <r>
      <rPr>
        <sz val="10"/>
        <color theme="1"/>
        <rFont val="Times New Roman"/>
        <charset val="134"/>
      </rPr>
      <t>2024</t>
    </r>
    <r>
      <rPr>
        <sz val="10"/>
        <color theme="1"/>
        <rFont val="方正仿宋_GBK"/>
        <charset val="134"/>
      </rPr>
      <t>年底投资完成</t>
    </r>
    <r>
      <rPr>
        <sz val="10"/>
        <color theme="1"/>
        <rFont val="Times New Roman"/>
        <charset val="134"/>
      </rPr>
      <t>80%</t>
    </r>
    <r>
      <rPr>
        <sz val="10"/>
        <color theme="1"/>
        <rFont val="方正仿宋_GBK"/>
        <charset val="134"/>
      </rPr>
      <t>以上，受益群众满意度</t>
    </r>
    <r>
      <rPr>
        <sz val="10"/>
        <color theme="1"/>
        <rFont val="Times New Roman"/>
        <charset val="134"/>
      </rPr>
      <t>90%</t>
    </r>
    <r>
      <rPr>
        <sz val="10"/>
        <color theme="1"/>
        <rFont val="方正仿宋_GBK"/>
        <charset val="134"/>
      </rPr>
      <t>以上。已建工程良性运行、达到设计使用年限，不存在质量问题。</t>
    </r>
  </si>
  <si>
    <t>绩效
目标</t>
  </si>
  <si>
    <r>
      <rPr>
        <sz val="10"/>
        <rFont val="方正仿宋_GBK"/>
        <charset val="134"/>
      </rPr>
      <t>溧水区</t>
    </r>
  </si>
  <si>
    <r>
      <rPr>
        <sz val="10"/>
        <rFont val="方正仿宋_GBK"/>
        <charset val="134"/>
      </rPr>
      <t>溧阳市</t>
    </r>
  </si>
  <si>
    <r>
      <rPr>
        <sz val="10"/>
        <color theme="1"/>
        <rFont val="方正仿宋_GBK"/>
        <charset val="134"/>
      </rPr>
      <t>中型灌区改造面积</t>
    </r>
  </si>
  <si>
    <r>
      <rPr>
        <sz val="10"/>
        <color theme="1"/>
        <rFont val="方正仿宋_GBK"/>
        <charset val="134"/>
      </rPr>
      <t>万亩</t>
    </r>
  </si>
  <si>
    <r>
      <rPr>
        <sz val="10"/>
        <color theme="1"/>
        <rFont val="方正仿宋_GBK"/>
        <charset val="134"/>
      </rPr>
      <t>中型灌区改造数量</t>
    </r>
  </si>
  <si>
    <r>
      <rPr>
        <sz val="10"/>
        <color theme="1"/>
        <rFont val="方正仿宋_GBK"/>
        <charset val="134"/>
      </rPr>
      <t>处</t>
    </r>
  </si>
  <si>
    <r>
      <rPr>
        <sz val="10"/>
        <color theme="1"/>
        <rFont val="方正仿宋_GBK"/>
        <charset val="134"/>
      </rPr>
      <t>水源工程改造数量</t>
    </r>
  </si>
  <si>
    <t>干支渠改造长度</t>
  </si>
  <si>
    <r>
      <rPr>
        <sz val="10"/>
        <color theme="1"/>
        <rFont val="方正仿宋_GBK"/>
        <charset val="134"/>
      </rPr>
      <t>渠系建筑物改造数量</t>
    </r>
  </si>
  <si>
    <r>
      <rPr>
        <sz val="10"/>
        <color theme="1"/>
        <rFont val="方正仿宋_GBK"/>
        <charset val="134"/>
      </rPr>
      <t>座</t>
    </r>
  </si>
  <si>
    <t>新增量水设施数量</t>
  </si>
  <si>
    <t>泵站改造数量</t>
  </si>
  <si>
    <r>
      <rPr>
        <sz val="10"/>
        <rFont val="方正仿宋_GBK"/>
        <charset val="134"/>
      </rPr>
      <t>截至次年</t>
    </r>
    <r>
      <rPr>
        <sz val="10"/>
        <rFont val="Times New Roman"/>
        <charset val="134"/>
      </rPr>
      <t>6</t>
    </r>
    <r>
      <rPr>
        <sz val="10"/>
        <rFont val="方正仿宋_GBK"/>
        <charset val="134"/>
      </rPr>
      <t>月底，
完工项目初步验收率</t>
    </r>
  </si>
  <si>
    <t>项目验收合格率</t>
  </si>
  <si>
    <t>截至当年底，投资完成比例</t>
  </si>
  <si>
    <r>
      <rPr>
        <sz val="10"/>
        <rFont val="方正仿宋_GBK"/>
        <charset val="134"/>
      </rPr>
      <t>≥</t>
    </r>
    <r>
      <rPr>
        <sz val="10"/>
        <rFont val="Times New Roman"/>
        <charset val="134"/>
      </rPr>
      <t>80</t>
    </r>
  </si>
  <si>
    <r>
      <rPr>
        <sz val="10"/>
        <rFont val="方正仿宋_GBK"/>
        <charset val="134"/>
      </rPr>
      <t>截至次年</t>
    </r>
    <r>
      <rPr>
        <sz val="10"/>
        <rFont val="Times New Roman"/>
        <charset val="134"/>
      </rPr>
      <t>6</t>
    </r>
    <r>
      <rPr>
        <sz val="10"/>
        <rFont val="方正仿宋_GBK"/>
        <charset val="134"/>
      </rPr>
      <t>月底，投资完成比例</t>
    </r>
  </si>
  <si>
    <r>
      <rPr>
        <sz val="10"/>
        <color theme="1"/>
        <rFont val="方正仿宋_GBK"/>
        <charset val="134"/>
      </rPr>
      <t>成本指标</t>
    </r>
  </si>
  <si>
    <t>项目成本控制在批复概算内
且测算合理</t>
  </si>
  <si>
    <t>经济效益
指标</t>
  </si>
  <si>
    <r>
      <rPr>
        <sz val="10"/>
        <color theme="1"/>
        <rFont val="方正仿宋_GBK"/>
        <charset val="134"/>
      </rPr>
      <t>新增恢复灌溉面积</t>
    </r>
  </si>
  <si>
    <r>
      <rPr>
        <sz val="10"/>
        <color theme="1"/>
        <rFont val="方正仿宋_GBK"/>
        <charset val="134"/>
      </rPr>
      <t>改善灌溉面积</t>
    </r>
  </si>
  <si>
    <t>社会效益
指标</t>
  </si>
  <si>
    <r>
      <rPr>
        <sz val="10"/>
        <color theme="1"/>
        <rFont val="方正仿宋_GBK"/>
        <charset val="134"/>
      </rPr>
      <t>新增粮食生产能力</t>
    </r>
  </si>
  <si>
    <r>
      <rPr>
        <sz val="10"/>
        <color theme="1"/>
        <rFont val="方正仿宋_GBK"/>
        <charset val="134"/>
      </rPr>
      <t>万公斤</t>
    </r>
  </si>
  <si>
    <t>生态效益
指标</t>
  </si>
  <si>
    <r>
      <rPr>
        <sz val="10"/>
        <color theme="1"/>
        <rFont val="方正仿宋_GBK"/>
        <charset val="134"/>
      </rPr>
      <t>新增节水能力</t>
    </r>
  </si>
  <si>
    <r>
      <rPr>
        <sz val="10"/>
        <color theme="1"/>
        <rFont val="方正仿宋_GBK"/>
        <charset val="134"/>
      </rPr>
      <t>万立方米</t>
    </r>
  </si>
  <si>
    <r>
      <rPr>
        <sz val="10"/>
        <color theme="1"/>
        <rFont val="方正仿宋_GBK"/>
        <charset val="134"/>
      </rPr>
      <t>可持续
影响指标</t>
    </r>
  </si>
  <si>
    <r>
      <rPr>
        <sz val="10"/>
        <color theme="1"/>
        <rFont val="方正仿宋_GBK"/>
        <charset val="134"/>
      </rPr>
      <t>服务对象
满意度指标</t>
    </r>
  </si>
  <si>
    <t>附件2-3</t>
  </si>
  <si>
    <t xml:space="preserve"> 2026年度水利发展资金水土流失综合治理绩效目标表</t>
  </si>
  <si>
    <r>
      <rPr>
        <b/>
        <sz val="14"/>
        <color theme="1"/>
        <rFont val="Times New Roman"/>
        <charset val="134"/>
      </rPr>
      <t>026</t>
    </r>
    <r>
      <rPr>
        <b/>
        <sz val="14"/>
        <color theme="1"/>
        <rFont val="方正小标宋_GBK"/>
        <charset val="134"/>
      </rPr>
      <t>年度水利发展资金水土流失综合治理绩效目标表</t>
    </r>
  </si>
  <si>
    <t>江佃省财政厅</t>
  </si>
  <si>
    <r>
      <rPr>
        <sz val="10"/>
        <color theme="1"/>
        <rFont val="方正仿宋_GBK"/>
        <charset val="134"/>
      </rPr>
      <t>地</t>
    </r>
    <r>
      <rPr>
        <sz val="10"/>
        <color theme="1"/>
        <rFont val="Times New Roman"/>
        <charset val="134"/>
      </rPr>
      <t xml:space="preserve">  </t>
    </r>
    <r>
      <rPr>
        <sz val="10"/>
        <color theme="1"/>
        <rFont val="方正仿宋_GBK"/>
        <charset val="134"/>
      </rPr>
      <t>区</t>
    </r>
  </si>
  <si>
    <r>
      <rPr>
        <sz val="10"/>
        <color theme="1"/>
        <rFont val="方正仿宋_GBK"/>
        <charset val="134"/>
      </rPr>
      <t>合计</t>
    </r>
  </si>
  <si>
    <t>序
号</t>
  </si>
  <si>
    <r>
      <rPr>
        <sz val="10"/>
        <color theme="1"/>
        <rFont val="方正仿宋_GBK"/>
        <charset val="134"/>
      </rPr>
      <t>大型侵蚀沟治理数量</t>
    </r>
  </si>
  <si>
    <r>
      <rPr>
        <sz val="10"/>
        <color theme="1"/>
        <rFont val="方正仿宋_GBK"/>
        <charset val="134"/>
      </rPr>
      <t>中型侵蚀沟治理数量</t>
    </r>
  </si>
  <si>
    <t>小流域治理数量</t>
  </si>
  <si>
    <t>当年9月底前，开工项目数量</t>
  </si>
  <si>
    <r>
      <rPr>
        <sz val="10"/>
        <color theme="1"/>
        <rFont val="方正仿宋_GBK"/>
        <charset val="134"/>
      </rPr>
      <t>增加粮食生产能力</t>
    </r>
  </si>
  <si>
    <r>
      <rPr>
        <sz val="10"/>
        <rFont val="方正仿宋_GBK"/>
        <charset val="134"/>
      </rPr>
      <t>水土流失综合治理面积</t>
    </r>
  </si>
  <si>
    <r>
      <rPr>
        <sz val="10"/>
        <color theme="1"/>
        <rFont val="方正仿宋_GBK"/>
        <charset val="134"/>
      </rPr>
      <t>平方公里</t>
    </r>
  </si>
  <si>
    <t>可持续影响
指标</t>
  </si>
  <si>
    <r>
      <rPr>
        <sz val="10"/>
        <color theme="1"/>
        <rFont val="方正仿宋_GBK"/>
        <charset val="134"/>
      </rPr>
      <t>≥</t>
    </r>
    <r>
      <rPr>
        <sz val="10"/>
        <color theme="1"/>
        <rFont val="Times New Roman"/>
        <charset val="134"/>
      </rPr>
      <t>90</t>
    </r>
  </si>
  <si>
    <t>附件2-4</t>
  </si>
  <si>
    <r>
      <rPr>
        <b/>
        <sz val="14"/>
        <rFont val="Times New Roman"/>
        <charset val="134"/>
      </rPr>
      <t>2026</t>
    </r>
    <r>
      <rPr>
        <b/>
        <sz val="14"/>
        <rFont val="宋体"/>
        <charset val="134"/>
      </rPr>
      <t>年度水利发展资金水保一体化绩效目标表</t>
    </r>
  </si>
  <si>
    <r>
      <rPr>
        <sz val="10"/>
        <color theme="1"/>
        <rFont val="方正仿宋_GBK"/>
        <charset val="134"/>
      </rPr>
      <t>地</t>
    </r>
    <r>
      <rPr>
        <sz val="10"/>
        <color theme="1"/>
        <rFont val="Times New Roman"/>
        <charset val="134"/>
      </rPr>
      <t xml:space="preserve">    </t>
    </r>
    <r>
      <rPr>
        <sz val="10"/>
        <color theme="1"/>
        <rFont val="方正仿宋_GBK"/>
        <charset val="134"/>
      </rPr>
      <t>区</t>
    </r>
  </si>
  <si>
    <r>
      <rPr>
        <sz val="10"/>
        <rFont val="方正仿宋_GBK"/>
        <charset val="134"/>
      </rPr>
      <t>宜兴市</t>
    </r>
  </si>
  <si>
    <r>
      <rPr>
        <sz val="10"/>
        <color theme="1"/>
        <rFont val="Times New Roman"/>
        <charset val="134"/>
      </rPr>
      <t xml:space="preserve">        </t>
    </r>
    <r>
      <rPr>
        <sz val="10"/>
        <color theme="1"/>
        <rFont val="方正仿宋_GBK"/>
        <charset val="134"/>
      </rPr>
      <t>开展再生水利用配置建设城市</t>
    </r>
    <r>
      <rPr>
        <sz val="10"/>
        <color theme="1"/>
        <rFont val="Times New Roman"/>
        <charset val="134"/>
      </rPr>
      <t>3</t>
    </r>
    <r>
      <rPr>
        <sz val="10"/>
        <color theme="1"/>
        <rFont val="方正仿宋_GBK"/>
        <charset val="134"/>
      </rPr>
      <t>个，再生水利用量</t>
    </r>
    <r>
      <rPr>
        <sz val="10"/>
        <color theme="1"/>
        <rFont val="Times New Roman"/>
        <charset val="134"/>
      </rPr>
      <t>1449</t>
    </r>
    <r>
      <rPr>
        <sz val="10"/>
        <color theme="1"/>
        <rFont val="方正仿宋_GBK"/>
        <charset val="134"/>
      </rPr>
      <t>万立方米，建成县域节水型社会达标县（区）</t>
    </r>
    <r>
      <rPr>
        <sz val="10"/>
        <color theme="1"/>
        <rFont val="Times New Roman"/>
        <charset val="134"/>
      </rPr>
      <t>6</t>
    </r>
    <r>
      <rPr>
        <sz val="10"/>
        <color theme="1"/>
        <rFont val="方正仿宋_GBK"/>
        <charset val="134"/>
      </rPr>
      <t>个，非常规水利用</t>
    </r>
    <r>
      <rPr>
        <sz val="10"/>
        <color theme="1"/>
        <rFont val="Times New Roman"/>
        <charset val="134"/>
      </rPr>
      <t>13953.5</t>
    </r>
    <r>
      <rPr>
        <sz val="10"/>
        <color theme="1"/>
        <rFont val="方正仿宋_GBK"/>
        <charset val="134"/>
      </rPr>
      <t>万立方米。</t>
    </r>
    <r>
      <rPr>
        <sz val="10"/>
        <color theme="1"/>
        <rFont val="Times New Roman"/>
        <charset val="134"/>
      </rPr>
      <t>2025</t>
    </r>
    <r>
      <rPr>
        <sz val="10"/>
        <color theme="1"/>
        <rFont val="方正仿宋_GBK"/>
        <charset val="134"/>
      </rPr>
      <t>年</t>
    </r>
    <r>
      <rPr>
        <sz val="10"/>
        <color theme="1"/>
        <rFont val="Times New Roman"/>
        <charset val="134"/>
      </rPr>
      <t>6</t>
    </r>
    <r>
      <rPr>
        <sz val="10"/>
        <color theme="1"/>
        <rFont val="方正仿宋_GBK"/>
        <charset val="134"/>
      </rPr>
      <t>月底前完工项目初步验收率、投资完成比例、工程验收合格率均为</t>
    </r>
    <r>
      <rPr>
        <sz val="10"/>
        <color theme="1"/>
        <rFont val="Times New Roman"/>
        <charset val="134"/>
      </rPr>
      <t>100%</t>
    </r>
    <r>
      <rPr>
        <sz val="10"/>
        <color theme="1"/>
        <rFont val="方正仿宋_GBK"/>
        <charset val="134"/>
      </rPr>
      <t>、</t>
    </r>
    <r>
      <rPr>
        <sz val="10"/>
        <color theme="1"/>
        <rFont val="Times New Roman"/>
        <charset val="134"/>
      </rPr>
      <t>2024</t>
    </r>
    <r>
      <rPr>
        <sz val="10"/>
        <color theme="1"/>
        <rFont val="方正仿宋_GBK"/>
        <charset val="134"/>
      </rPr>
      <t>年底投资完成比例</t>
    </r>
    <r>
      <rPr>
        <sz val="10"/>
        <color theme="1"/>
        <rFont val="Times New Roman"/>
        <charset val="134"/>
      </rPr>
      <t>80%</t>
    </r>
    <r>
      <rPr>
        <sz val="10"/>
        <color theme="1"/>
        <rFont val="方正仿宋_GBK"/>
        <charset val="134"/>
      </rPr>
      <t>以上、受益群众满意度</t>
    </r>
    <r>
      <rPr>
        <sz val="10"/>
        <color theme="1"/>
        <rFont val="Times New Roman"/>
        <charset val="134"/>
      </rPr>
      <t>90%</t>
    </r>
    <r>
      <rPr>
        <sz val="10"/>
        <color theme="1"/>
        <rFont val="方正仿宋_GBK"/>
        <charset val="134"/>
      </rPr>
      <t>以上。完成节水型社会标准化建设县（区）总量和强度控制指标，提升水资源集约节约利用能力，推进节水型社会建设。已建工程良性运行、达到设计使用年限，不存在质量问题。</t>
    </r>
  </si>
  <si>
    <t>开展一体化推进水土保持建设项目数</t>
  </si>
  <si>
    <t>水土保持生态产品转化交易数量</t>
  </si>
  <si>
    <t>按时开工项目数量</t>
  </si>
  <si>
    <t>生态产品价值转化金额</t>
  </si>
  <si>
    <t>万元</t>
  </si>
  <si>
    <t>是否建立水土保持投入循环机制</t>
  </si>
  <si>
    <t>平方
公里</t>
  </si>
  <si>
    <t>保护耕地面积</t>
  </si>
  <si>
    <t>附件2-5</t>
  </si>
  <si>
    <r>
      <rPr>
        <b/>
        <sz val="14"/>
        <rFont val="Times New Roman"/>
        <charset val="134"/>
      </rPr>
      <t>2026</t>
    </r>
    <r>
      <rPr>
        <b/>
        <sz val="14"/>
        <rFont val="宋体"/>
        <charset val="134"/>
      </rPr>
      <t>年度水利发展资金水资源管理绩效目标表</t>
    </r>
  </si>
  <si>
    <t>单        位</t>
  </si>
  <si>
    <r>
      <rPr>
        <sz val="10"/>
        <color theme="1"/>
        <rFont val="Times New Roman"/>
        <charset val="134"/>
      </rPr>
      <t xml:space="preserve">        </t>
    </r>
    <r>
      <rPr>
        <sz val="10"/>
        <color theme="1"/>
        <rFont val="方正仿宋_GBK"/>
        <charset val="134"/>
      </rPr>
      <t>实施取水计量设施新建或改建</t>
    </r>
    <r>
      <rPr>
        <sz val="10"/>
        <color theme="1"/>
        <rFont val="Times New Roman"/>
        <charset val="134"/>
      </rPr>
      <t>1543</t>
    </r>
    <r>
      <rPr>
        <sz val="10"/>
        <color theme="1"/>
        <rFont val="方正仿宋_GBK"/>
        <charset val="134"/>
      </rPr>
      <t>个，其中：非农取水计量设施新建或改建</t>
    </r>
    <r>
      <rPr>
        <sz val="10"/>
        <color theme="1"/>
        <rFont val="Times New Roman"/>
        <charset val="134"/>
      </rPr>
      <t>1236</t>
    </r>
    <r>
      <rPr>
        <sz val="10"/>
        <color theme="1"/>
        <rFont val="方正仿宋_GBK"/>
        <charset val="134"/>
      </rPr>
      <t>个，农业灌溉取水计量设施新建或改建</t>
    </r>
    <r>
      <rPr>
        <sz val="10"/>
        <color theme="1"/>
        <rFont val="Times New Roman"/>
        <charset val="134"/>
      </rPr>
      <t>217</t>
    </r>
    <r>
      <rPr>
        <sz val="10"/>
        <color theme="1"/>
        <rFont val="方正仿宋_GBK"/>
        <charset val="134"/>
      </rPr>
      <t>个。当年底投资完成比例、</t>
    </r>
    <r>
      <rPr>
        <sz val="10"/>
        <color theme="1"/>
        <rFont val="Times New Roman"/>
        <charset val="134"/>
      </rPr>
      <t>2025</t>
    </r>
    <r>
      <rPr>
        <sz val="10"/>
        <color theme="1"/>
        <rFont val="方正仿宋_GBK"/>
        <charset val="134"/>
      </rPr>
      <t>年</t>
    </r>
    <r>
      <rPr>
        <sz val="10"/>
        <color theme="1"/>
        <rFont val="Times New Roman"/>
        <charset val="134"/>
      </rPr>
      <t>6</t>
    </r>
    <r>
      <rPr>
        <sz val="10"/>
        <color theme="1"/>
        <rFont val="方正仿宋_GBK"/>
        <charset val="134"/>
      </rPr>
      <t>月底前完工项目初步验收率、工程验收合格率均为</t>
    </r>
    <r>
      <rPr>
        <sz val="10"/>
        <color theme="1"/>
        <rFont val="Times New Roman"/>
        <charset val="134"/>
      </rPr>
      <t>100%</t>
    </r>
    <r>
      <rPr>
        <sz val="10"/>
        <color theme="1"/>
        <rFont val="方正仿宋_GBK"/>
        <charset val="134"/>
      </rPr>
      <t>，受益群众满意度</t>
    </r>
    <r>
      <rPr>
        <sz val="10"/>
        <color theme="1"/>
        <rFont val="Times New Roman"/>
        <charset val="134"/>
      </rPr>
      <t>90%</t>
    </r>
    <r>
      <rPr>
        <sz val="10"/>
        <color theme="1"/>
        <rFont val="方正仿宋_GBK"/>
        <charset val="134"/>
      </rPr>
      <t>以上。监测计量覆盖面、取水计量监管能力、水资源节约集约利用水平均有效提高。已建工程良性运行、达到设计使用年限，不存在质量问题。</t>
    </r>
  </si>
  <si>
    <t>母亲河（湖）监测计量体系建设点数</t>
  </si>
  <si>
    <r>
      <rPr>
        <sz val="10"/>
        <color theme="1"/>
        <rFont val="方正仿宋_GBK"/>
        <charset val="134"/>
      </rPr>
      <t>农灌机井</t>
    </r>
    <r>
      <rPr>
        <sz val="10"/>
        <color theme="1"/>
        <rFont val="Times New Roman"/>
        <charset val="134"/>
      </rPr>
      <t>‘</t>
    </r>
    <r>
      <rPr>
        <sz val="10"/>
        <color theme="1"/>
        <rFont val="方正仿宋_GBK"/>
        <charset val="134"/>
      </rPr>
      <t>以电折水</t>
    </r>
    <r>
      <rPr>
        <sz val="10"/>
        <color theme="1"/>
        <rFont val="Times New Roman"/>
        <charset val="134"/>
      </rPr>
      <t>’</t>
    </r>
    <r>
      <rPr>
        <sz val="10"/>
        <color theme="1"/>
        <rFont val="方正仿宋_GBK"/>
        <charset val="134"/>
      </rPr>
      <t>样本井新建或改建数量</t>
    </r>
  </si>
  <si>
    <t>其他取水口取水在线计量点数</t>
  </si>
  <si>
    <r>
      <rPr>
        <sz val="10"/>
        <rFont val="方正仿宋_GBK"/>
        <charset val="134"/>
      </rPr>
      <t>监测计量覆盖面是否提高</t>
    </r>
  </si>
  <si>
    <r>
      <rPr>
        <sz val="10"/>
        <rFont val="方正仿宋_GBK"/>
        <charset val="134"/>
      </rPr>
      <t>取水计量监管能力是否提升</t>
    </r>
  </si>
  <si>
    <r>
      <rPr>
        <sz val="10"/>
        <rFont val="方正仿宋_GBK"/>
        <charset val="134"/>
      </rPr>
      <t>水资源节约集约利用水平是否提高</t>
    </r>
  </si>
  <si>
    <t>附件2-6</t>
  </si>
  <si>
    <r>
      <rPr>
        <b/>
        <sz val="14"/>
        <rFont val="Times New Roman"/>
        <charset val="134"/>
      </rPr>
      <t xml:space="preserve">     2026</t>
    </r>
    <r>
      <rPr>
        <b/>
        <sz val="14"/>
        <rFont val="宋体"/>
        <charset val="134"/>
      </rPr>
      <t>年度水利发展资金农村饮水工程维修养护绩效目标表</t>
    </r>
  </si>
  <si>
    <t>展资金农村饮水工程维修养护绩效目标表</t>
  </si>
  <si>
    <r>
      <rPr>
        <sz val="10"/>
        <rFont val="宋体"/>
        <charset val="134"/>
      </rPr>
      <t>资金名称</t>
    </r>
  </si>
  <si>
    <r>
      <rPr>
        <sz val="10"/>
        <rFont val="宋体"/>
        <charset val="134"/>
      </rPr>
      <t>水利发展资金</t>
    </r>
  </si>
  <si>
    <r>
      <rPr>
        <sz val="10"/>
        <rFont val="宋体"/>
        <charset val="134"/>
      </rPr>
      <t>中央主管部门</t>
    </r>
  </si>
  <si>
    <r>
      <rPr>
        <sz val="10"/>
        <rFont val="宋体"/>
        <charset val="134"/>
      </rPr>
      <t>水利部</t>
    </r>
  </si>
  <si>
    <r>
      <rPr>
        <sz val="10"/>
        <rFont val="宋体"/>
        <charset val="134"/>
      </rPr>
      <t>省级财政部门</t>
    </r>
  </si>
  <si>
    <t>地  区</t>
  </si>
  <si>
    <t>清江
浦区</t>
  </si>
  <si>
    <t>年度金额（万元）</t>
  </si>
  <si>
    <t>其中：中央财政补助（万元）</t>
  </si>
  <si>
    <t xml:space="preserve">     省级财政资金（万元）</t>
  </si>
  <si>
    <t xml:space="preserve">          市县财政资金（万元）</t>
  </si>
  <si>
    <t xml:space="preserve"> 其他资金（万元）</t>
  </si>
  <si>
    <t>年度目标</t>
  </si>
  <si>
    <t xml:space="preserve">    实施农村饮水维修养护31个县（区），625处维修养护工程，解决农村饮水水质问题9处，受益人口818.1万人。2025年6月底前完工项目初步验收率、投资完成比例、工程验收合格率均为100%、2024年底投资完成比例80%以上、受益群众满意度90%以上。农村自来水普及率100%、农村饮水水质得到保障，按规定收到水费。已建工程良性运行、达到设计使用年限，不存在质量问题。</t>
  </si>
  <si>
    <t>二级指标</t>
  </si>
  <si>
    <t>农村饮水维修养护县数</t>
  </si>
  <si>
    <t>农村饮水维修养护工程处数</t>
  </si>
  <si>
    <t>解决农村饮水水质问题的工程处数</t>
  </si>
  <si>
    <t>截至次年6月底，完工项目初步验收率</t>
  </si>
  <si>
    <t>截至次年6月底，投资完成比例</t>
  </si>
  <si>
    <t>是否按标准收取水费</t>
  </si>
  <si>
    <t>新增供水能力</t>
  </si>
  <si>
    <t>农村饮水维修养护工程受益人口数</t>
  </si>
  <si>
    <t>新增年节水能力（减少漏损量）</t>
  </si>
  <si>
    <t>已建工程是否良性运行</t>
  </si>
  <si>
    <t>受益群众满意度</t>
  </si>
  <si>
    <t>附件2-7</t>
  </si>
  <si>
    <r>
      <rPr>
        <b/>
        <sz val="14"/>
        <rFont val="Times New Roman"/>
        <charset val="134"/>
      </rPr>
      <t xml:space="preserve">  2026</t>
    </r>
    <r>
      <rPr>
        <b/>
        <sz val="14"/>
        <rFont val="宋体"/>
        <charset val="134"/>
      </rPr>
      <t>年度水利发展资金小型水库维修养护绩效目标表</t>
    </r>
  </si>
  <si>
    <t>地         区</t>
  </si>
  <si>
    <t xml:space="preserve">    34个县（区）利用水利发展资金开展小水库维修养护，实施7座小型水库维修养护，促进45.1万人就业。开展白蚁等害堤动物日常检查881座小型水库、堤防30113.4公里。2025年6月底前完工项目初步验收率、投资完成比例、工程验收合格率均为100%、2024年底投资完成比例80%以上、受益群众满意度90%以上。未发生因维修养护不到位造成的生命财产损失和生态环境保护问题。已建工程良性运行、达到设计使用年限，不存在质量问题。</t>
  </si>
  <si>
    <t>小型水库工程维修养护座数</t>
  </si>
  <si>
    <t>小型水库维修养护县数</t>
  </si>
  <si>
    <t>不发生因维修养护不到位造成的生命财产损失</t>
  </si>
  <si>
    <t>万立
方米</t>
  </si>
  <si>
    <t>新增、恢复灌溉面积</t>
  </si>
  <si>
    <t>改善灌溉面积</t>
  </si>
  <si>
    <t>小型水库工程设施维修养护覆盖服务人口</t>
  </si>
  <si>
    <t>是否保障工程生态功能</t>
  </si>
  <si>
    <t>已建项目是否良性运行</t>
  </si>
  <si>
    <t>附件2-8</t>
  </si>
  <si>
    <r>
      <rPr>
        <b/>
        <sz val="14"/>
        <rFont val="Times New Roman"/>
        <charset val="134"/>
      </rPr>
      <t xml:space="preserve">  2026</t>
    </r>
    <r>
      <rPr>
        <b/>
        <sz val="14"/>
        <rFont val="宋体"/>
        <charset val="134"/>
      </rPr>
      <t>年度水利发展资金白蚁防治绩效目标表</t>
    </r>
  </si>
  <si>
    <t>地          区</t>
  </si>
  <si>
    <t>医药高新
（高港）区</t>
  </si>
  <si>
    <r>
      <rPr>
        <sz val="10"/>
        <color theme="1"/>
        <rFont val="方正仿宋_GBK"/>
        <charset val="134"/>
      </rPr>
      <t>绩效
指标</t>
    </r>
  </si>
  <si>
    <r>
      <rPr>
        <sz val="10"/>
        <color theme="1"/>
        <rFont val="方正仿宋_GBK"/>
        <charset val="134"/>
      </rPr>
      <t>产出
指标</t>
    </r>
  </si>
  <si>
    <t>白蚁等害堤动物防治小型水库检查数量</t>
  </si>
  <si>
    <t>白蚁等害堤动物防治堤防检查长度</t>
  </si>
  <si>
    <t>白蚁等害堤动物防治小型水库治理数量</t>
  </si>
  <si>
    <t>白蚁等害堤动物防治堤防治理长度</t>
  </si>
  <si>
    <r>
      <rPr>
        <sz val="10"/>
        <rFont val="方正仿宋_GBK"/>
        <charset val="134"/>
      </rPr>
      <t>单价是否执行定额标准</t>
    </r>
  </si>
  <si>
    <r>
      <rPr>
        <sz val="10"/>
        <color theme="1"/>
        <rFont val="方正仿宋_GBK"/>
        <charset val="134"/>
      </rPr>
      <t>效益
指标</t>
    </r>
  </si>
  <si>
    <r>
      <rPr>
        <sz val="10"/>
        <rFont val="方正仿宋_GBK"/>
        <charset val="134"/>
      </rPr>
      <t>不发生因白蚁等害堤动物防治不到位造成生命财产损失</t>
    </r>
  </si>
  <si>
    <r>
      <rPr>
        <sz val="10"/>
        <color theme="1"/>
        <rFont val="方正仿宋_GBK"/>
        <charset val="134"/>
      </rPr>
      <t>白蚁等害堤动物防治就业人数</t>
    </r>
  </si>
  <si>
    <r>
      <rPr>
        <sz val="10"/>
        <color theme="1"/>
        <rFont val="方正仿宋_GBK"/>
        <charset val="134"/>
      </rPr>
      <t>万人</t>
    </r>
  </si>
  <si>
    <r>
      <rPr>
        <sz val="10"/>
        <rFont val="方正仿宋_GBK"/>
        <charset val="134"/>
      </rPr>
      <t>不发生因白蚁等害堤动物防治引起的生态环境保护问题</t>
    </r>
  </si>
  <si>
    <r>
      <rPr>
        <sz val="10"/>
        <color theme="1"/>
        <rFont val="方正仿宋_GBK"/>
        <charset val="134"/>
      </rPr>
      <t>满意度
指标</t>
    </r>
  </si>
  <si>
    <r>
      <rPr>
        <sz val="10"/>
        <rFont val="方正仿宋_GBK"/>
        <charset val="134"/>
      </rPr>
      <t>受益群众满意度</t>
    </r>
  </si>
  <si>
    <t>附件2-9</t>
  </si>
  <si>
    <r>
      <rPr>
        <b/>
        <sz val="14"/>
        <rFont val="Times New Roman"/>
        <charset val="134"/>
      </rPr>
      <t>2026</t>
    </r>
    <r>
      <rPr>
        <b/>
        <sz val="14"/>
        <rFont val="宋体"/>
        <charset val="134"/>
      </rPr>
      <t>年度水利发展资金国家蓄滞洪区工程维修养护绩效目标表</t>
    </r>
  </si>
  <si>
    <r>
      <rPr>
        <sz val="10"/>
        <color theme="1"/>
        <rFont val="方正仿宋_GBK"/>
        <charset val="134"/>
      </rPr>
      <t>地</t>
    </r>
    <r>
      <rPr>
        <sz val="10"/>
        <color theme="1"/>
        <rFont val="Times New Roman"/>
        <charset val="134"/>
      </rPr>
      <t xml:space="preserve">   </t>
    </r>
    <r>
      <rPr>
        <sz val="10"/>
        <color theme="1"/>
        <rFont val="方正仿宋_GBK"/>
        <charset val="134"/>
      </rPr>
      <t>区</t>
    </r>
  </si>
  <si>
    <r>
      <rPr>
        <sz val="10"/>
        <color theme="1"/>
        <rFont val="方正仿宋_GBK"/>
        <charset val="134"/>
      </rPr>
      <t>浦口区</t>
    </r>
  </si>
  <si>
    <r>
      <rPr>
        <sz val="10"/>
        <color theme="1"/>
        <rFont val="方正仿宋_GBK"/>
        <charset val="134"/>
      </rPr>
      <t>徐州市直</t>
    </r>
  </si>
  <si>
    <r>
      <rPr>
        <sz val="10"/>
        <color theme="1"/>
        <rFont val="方正仿宋_GBK"/>
        <charset val="134"/>
      </rPr>
      <t>睢宁县</t>
    </r>
  </si>
  <si>
    <r>
      <rPr>
        <sz val="10"/>
        <color theme="1"/>
        <rFont val="方正仿宋_GBK"/>
        <charset val="134"/>
      </rPr>
      <t>邳州市</t>
    </r>
  </si>
  <si>
    <r>
      <rPr>
        <sz val="10"/>
        <color theme="1"/>
        <rFont val="方正仿宋_GBK"/>
        <charset val="134"/>
      </rPr>
      <t>淮阴区</t>
    </r>
  </si>
  <si>
    <r>
      <rPr>
        <sz val="10"/>
        <color theme="1"/>
        <rFont val="方正仿宋_GBK"/>
        <charset val="134"/>
      </rPr>
      <t>洪泽区</t>
    </r>
  </si>
  <si>
    <r>
      <rPr>
        <sz val="10"/>
        <color theme="1"/>
        <rFont val="方正仿宋_GBK"/>
        <charset val="134"/>
      </rPr>
      <t>盱眙县</t>
    </r>
  </si>
  <si>
    <r>
      <rPr>
        <sz val="10"/>
        <color theme="1"/>
        <rFont val="方正仿宋_GBK"/>
        <charset val="134"/>
      </rPr>
      <t>宿城区</t>
    </r>
  </si>
  <si>
    <r>
      <rPr>
        <sz val="10"/>
        <color theme="1"/>
        <rFont val="方正仿宋_GBK"/>
        <charset val="134"/>
      </rPr>
      <t>泗洪县</t>
    </r>
  </si>
  <si>
    <r>
      <rPr>
        <sz val="10"/>
        <color theme="1"/>
        <rFont val="方正仿宋_GBK"/>
        <charset val="134"/>
      </rPr>
      <t>泗阳县</t>
    </r>
  </si>
  <si>
    <r>
      <rPr>
        <sz val="10"/>
        <color theme="1"/>
        <rFont val="方正仿宋_GBK"/>
        <charset val="134"/>
      </rPr>
      <t>骆运</t>
    </r>
  </si>
  <si>
    <r>
      <rPr>
        <sz val="10"/>
        <color theme="1"/>
        <rFont val="Times New Roman"/>
        <charset val="134"/>
      </rPr>
      <t xml:space="preserve">    </t>
    </r>
    <r>
      <rPr>
        <sz val="10"/>
        <color theme="1"/>
        <rFont val="方正仿宋_GBK"/>
        <charset val="134"/>
      </rPr>
      <t>实施</t>
    </r>
    <r>
      <rPr>
        <sz val="10"/>
        <color theme="1"/>
        <rFont val="Times New Roman"/>
        <charset val="134"/>
      </rPr>
      <t>3</t>
    </r>
    <r>
      <rPr>
        <sz val="10"/>
        <color theme="1"/>
        <rFont val="方正仿宋_GBK"/>
        <charset val="134"/>
      </rPr>
      <t>个蓄滞洪区维养，蓄滞洪区围堤、隔堤维修养护</t>
    </r>
    <r>
      <rPr>
        <sz val="10"/>
        <color theme="1"/>
        <rFont val="Times New Roman"/>
        <charset val="134"/>
      </rPr>
      <t>377.6</t>
    </r>
    <r>
      <rPr>
        <sz val="10"/>
        <color theme="1"/>
        <rFont val="方正仿宋_GBK"/>
        <charset val="134"/>
      </rPr>
      <t>公里，进退洪闸维修养护</t>
    </r>
    <r>
      <rPr>
        <sz val="10"/>
        <color theme="1"/>
        <rFont val="Times New Roman"/>
        <charset val="134"/>
      </rPr>
      <t>5</t>
    </r>
    <r>
      <rPr>
        <sz val="10"/>
        <color theme="1"/>
        <rFont val="方正仿宋_GBK"/>
        <charset val="134"/>
      </rPr>
      <t>座。</t>
    </r>
    <r>
      <rPr>
        <sz val="10"/>
        <color theme="1"/>
        <rFont val="Times New Roman"/>
        <charset val="134"/>
      </rPr>
      <t>2025</t>
    </r>
    <r>
      <rPr>
        <sz val="10"/>
        <color theme="1"/>
        <rFont val="方正仿宋_GBK"/>
        <charset val="134"/>
      </rPr>
      <t>年</t>
    </r>
    <r>
      <rPr>
        <sz val="10"/>
        <color theme="1"/>
        <rFont val="Times New Roman"/>
        <charset val="134"/>
      </rPr>
      <t>6</t>
    </r>
    <r>
      <rPr>
        <sz val="10"/>
        <color theme="1"/>
        <rFont val="方正仿宋_GBK"/>
        <charset val="134"/>
      </rPr>
      <t>月底前完工项目初步验收率、投资完成比例、工程验收合格率均为</t>
    </r>
    <r>
      <rPr>
        <sz val="10"/>
        <color theme="1"/>
        <rFont val="Times New Roman"/>
        <charset val="134"/>
      </rPr>
      <t>100%</t>
    </r>
    <r>
      <rPr>
        <sz val="10"/>
        <color theme="1"/>
        <rFont val="方正仿宋_GBK"/>
        <charset val="134"/>
      </rPr>
      <t>、</t>
    </r>
    <r>
      <rPr>
        <sz val="10"/>
        <color theme="1"/>
        <rFont val="Times New Roman"/>
        <charset val="134"/>
      </rPr>
      <t>2024</t>
    </r>
    <r>
      <rPr>
        <sz val="10"/>
        <color theme="1"/>
        <rFont val="方正仿宋_GBK"/>
        <charset val="134"/>
      </rPr>
      <t>年底投资完成比例</t>
    </r>
    <r>
      <rPr>
        <sz val="10"/>
        <color theme="1"/>
        <rFont val="Times New Roman"/>
        <charset val="134"/>
      </rPr>
      <t>80%</t>
    </r>
    <r>
      <rPr>
        <sz val="10"/>
        <color theme="1"/>
        <rFont val="方正仿宋_GBK"/>
        <charset val="134"/>
      </rPr>
      <t>以上、受益群众满意度</t>
    </r>
    <r>
      <rPr>
        <sz val="10"/>
        <color theme="1"/>
        <rFont val="Times New Roman"/>
        <charset val="134"/>
      </rPr>
      <t>90%</t>
    </r>
    <r>
      <rPr>
        <sz val="10"/>
        <color theme="1"/>
        <rFont val="方正仿宋_GBK"/>
        <charset val="134"/>
      </rPr>
      <t>以上。有效保障重点地区防洪安全、人员安全，保障工程生态功能正常发挥。已建工程良性运行、达到设计使用年限，不存在质量问题。</t>
    </r>
  </si>
  <si>
    <r>
      <rPr>
        <sz val="10"/>
        <color theme="1"/>
        <rFont val="方正仿宋_GBK"/>
        <charset val="134"/>
      </rPr>
      <t>蓄滞洪区维养数量</t>
    </r>
  </si>
  <si>
    <r>
      <rPr>
        <sz val="10"/>
        <color theme="1"/>
        <rFont val="方正仿宋_GBK"/>
        <charset val="134"/>
      </rPr>
      <t>蓄滞洪区堤防（围堤、隔堤）维修养护长度</t>
    </r>
  </si>
  <si>
    <r>
      <rPr>
        <sz val="10"/>
        <color theme="1"/>
        <rFont val="方正仿宋_GBK"/>
        <charset val="134"/>
      </rPr>
      <t>蓄滞洪区堤防（安全区围堤）维修养护长度</t>
    </r>
  </si>
  <si>
    <r>
      <rPr>
        <sz val="10"/>
        <color theme="1"/>
        <rFont val="方正仿宋_GBK"/>
        <charset val="134"/>
      </rPr>
      <t>蓄滞洪区进退洪闸维修养护座数</t>
    </r>
  </si>
  <si>
    <r>
      <rPr>
        <sz val="10"/>
        <rFont val="方正仿宋_GBK"/>
        <charset val="134"/>
      </rPr>
      <t>有效保障重点地区防洪安全</t>
    </r>
  </si>
  <si>
    <t>国家蓄滞洪区工程设施维修养护覆盖服务人口</t>
  </si>
  <si>
    <r>
      <rPr>
        <sz val="10"/>
        <rFont val="方正仿宋_GBK"/>
        <charset val="134"/>
      </rPr>
      <t>保障工程生态功能正常发挥</t>
    </r>
  </si>
  <si>
    <r>
      <rPr>
        <sz val="10"/>
        <color theme="1"/>
        <rFont val="宋体"/>
        <charset val="134"/>
      </rPr>
      <t>≥</t>
    </r>
    <r>
      <rPr>
        <sz val="10"/>
        <color theme="1"/>
        <rFont val="Times New Roman"/>
        <charset val="134"/>
      </rPr>
      <t>90</t>
    </r>
  </si>
  <si>
    <t>附件2-10</t>
  </si>
  <si>
    <r>
      <rPr>
        <b/>
        <sz val="14"/>
        <rFont val="Times New Roman"/>
        <charset val="134"/>
      </rPr>
      <t>2026</t>
    </r>
    <r>
      <rPr>
        <b/>
        <sz val="14"/>
        <rFont val="Noto Serif CJK SC"/>
        <charset val="134"/>
      </rPr>
      <t>年度水利发展资金幸福河湖建设绩效目标表</t>
    </r>
  </si>
  <si>
    <t>地   区</t>
  </si>
  <si>
    <r>
      <rPr>
        <sz val="10"/>
        <rFont val="方正仿宋_GBK"/>
        <charset val="134"/>
      </rPr>
      <t>常熟市</t>
    </r>
  </si>
  <si>
    <r>
      <rPr>
        <sz val="10"/>
        <rFont val="方正仿宋_GBK"/>
        <charset val="134"/>
      </rPr>
      <t>连云港市直</t>
    </r>
  </si>
  <si>
    <r>
      <rPr>
        <sz val="10"/>
        <color theme="1"/>
        <rFont val="宋体"/>
        <charset val="134"/>
      </rPr>
      <t>年度金额（万元）</t>
    </r>
  </si>
  <si>
    <r>
      <rPr>
        <sz val="10"/>
        <color theme="1"/>
        <rFont val="Times New Roman"/>
        <charset val="134"/>
      </rPr>
      <t xml:space="preserve">          </t>
    </r>
    <r>
      <rPr>
        <sz val="10"/>
        <color theme="1"/>
        <rFont val="宋体"/>
        <charset val="134"/>
      </rPr>
      <t>市县财政资金（万元）</t>
    </r>
  </si>
  <si>
    <r>
      <rPr>
        <sz val="10"/>
        <color theme="1"/>
        <rFont val="宋体"/>
        <charset val="134"/>
      </rPr>
      <t>年度目标</t>
    </r>
  </si>
  <si>
    <t xml:space="preserve">    实施幸福河湖2个，建立河湖制度2个，项目涉及河湖拥有的各级水利风景区、水情教育基地、水土保持科技示范园、节水示范基地等4个，涉及河湖水域岸线具有能够便于居民亲水等相关设施4个，2025年6月底前完工项目初步验收率、投资完成比例、工程验收合格率均为100%、2024年底投资完成比例80%以上、受益群众满意度90%以上。项目涉及河湖管理范围清晰，界桩已埋设。河湖健康评价结果类别为健康。已建工程良性运行、达到设计使用年限，不存在质量问题。</t>
  </si>
  <si>
    <r>
      <rPr>
        <sz val="10"/>
        <color theme="1"/>
        <rFont val="宋体"/>
        <charset val="134"/>
      </rPr>
      <t>二级指标</t>
    </r>
  </si>
  <si>
    <r>
      <rPr>
        <sz val="10"/>
        <color theme="1"/>
        <rFont val="宋体"/>
        <charset val="134"/>
      </rPr>
      <t>三级指标</t>
    </r>
  </si>
  <si>
    <r>
      <rPr>
        <sz val="10"/>
        <color theme="1"/>
        <rFont val="宋体"/>
        <charset val="134"/>
      </rPr>
      <t>单位</t>
    </r>
  </si>
  <si>
    <t>实施幸福河湖数</t>
  </si>
  <si>
    <r>
      <rPr>
        <sz val="10"/>
        <color theme="1"/>
        <rFont val="方正仿宋_GBK"/>
        <charset val="134"/>
      </rPr>
      <t>条</t>
    </r>
    <r>
      <rPr>
        <sz val="10"/>
        <color theme="1"/>
        <rFont val="Times New Roman"/>
        <charset val="134"/>
      </rPr>
      <t>/</t>
    </r>
    <r>
      <rPr>
        <sz val="10"/>
        <color theme="1"/>
        <rFont val="方正仿宋_GBK"/>
        <charset val="134"/>
      </rPr>
      <t>个</t>
    </r>
  </si>
  <si>
    <t>河湖管护制度数</t>
  </si>
  <si>
    <r>
      <rPr>
        <sz val="10"/>
        <color theme="1"/>
        <rFont val="方正仿宋_GBK"/>
        <charset val="134"/>
      </rPr>
      <t>项目涉及河湖水域岸线便民亲水相关设施数量</t>
    </r>
  </si>
  <si>
    <t>按时开工数项目数量</t>
  </si>
  <si>
    <t>带动当地经济发展</t>
  </si>
  <si>
    <t>提升河湖监管水平</t>
  </si>
  <si>
    <t>提升河湖生态水平</t>
  </si>
  <si>
    <t>附件2-11</t>
  </si>
  <si>
    <r>
      <rPr>
        <b/>
        <sz val="14"/>
        <rFont val="Times New Roman"/>
        <charset val="134"/>
      </rPr>
      <t>2026</t>
    </r>
    <r>
      <rPr>
        <b/>
        <sz val="14"/>
        <rFont val="宋体"/>
        <charset val="134"/>
      </rPr>
      <t>年度水利发展资金小型引调水工程绩效目标表</t>
    </r>
  </si>
  <si>
    <r>
      <rPr>
        <sz val="10"/>
        <color theme="1"/>
        <rFont val="Times New Roman"/>
        <charset val="134"/>
      </rPr>
      <t xml:space="preserve">    3</t>
    </r>
    <r>
      <rPr>
        <sz val="10"/>
        <color theme="1"/>
        <rFont val="方正仿宋_GBK"/>
        <charset val="134"/>
      </rPr>
      <t>个县（区）开工实施</t>
    </r>
    <r>
      <rPr>
        <sz val="10"/>
        <color theme="1"/>
        <rFont val="Times New Roman"/>
        <charset val="134"/>
      </rPr>
      <t>3</t>
    </r>
    <r>
      <rPr>
        <sz val="10"/>
        <color theme="1"/>
        <rFont val="方正仿宋_GBK"/>
        <charset val="134"/>
      </rPr>
      <t>个小型引调水项目，受益人口</t>
    </r>
    <r>
      <rPr>
        <sz val="10"/>
        <color theme="1"/>
        <rFont val="Times New Roman"/>
        <charset val="134"/>
      </rPr>
      <t>176</t>
    </r>
    <r>
      <rPr>
        <sz val="10"/>
        <color theme="1"/>
        <rFont val="方正仿宋_GBK"/>
        <charset val="134"/>
      </rPr>
      <t>万人。</t>
    </r>
    <r>
      <rPr>
        <sz val="10"/>
        <color theme="1"/>
        <rFont val="Times New Roman"/>
        <charset val="134"/>
      </rPr>
      <t>2025</t>
    </r>
    <r>
      <rPr>
        <sz val="10"/>
        <color theme="1"/>
        <rFont val="方正仿宋_GBK"/>
        <charset val="134"/>
      </rPr>
      <t>年</t>
    </r>
    <r>
      <rPr>
        <sz val="10"/>
        <color theme="1"/>
        <rFont val="Times New Roman"/>
        <charset val="134"/>
      </rPr>
      <t>6</t>
    </r>
    <r>
      <rPr>
        <sz val="10"/>
        <color theme="1"/>
        <rFont val="方正仿宋_GBK"/>
        <charset val="134"/>
      </rPr>
      <t>月底前完工项目初步验收率、投资完成比例、工程验收合格率均为</t>
    </r>
    <r>
      <rPr>
        <sz val="10"/>
        <color theme="1"/>
        <rFont val="Times New Roman"/>
        <charset val="134"/>
      </rPr>
      <t>100%</t>
    </r>
    <r>
      <rPr>
        <sz val="10"/>
        <color theme="1"/>
        <rFont val="方正仿宋_GBK"/>
        <charset val="134"/>
      </rPr>
      <t>、</t>
    </r>
    <r>
      <rPr>
        <sz val="10"/>
        <color theme="1"/>
        <rFont val="Times New Roman"/>
        <charset val="134"/>
      </rPr>
      <t>2024</t>
    </r>
    <r>
      <rPr>
        <sz val="10"/>
        <color theme="1"/>
        <rFont val="方正仿宋_GBK"/>
        <charset val="134"/>
      </rPr>
      <t>年底投资完成比例</t>
    </r>
    <r>
      <rPr>
        <sz val="10"/>
        <color theme="1"/>
        <rFont val="Times New Roman"/>
        <charset val="134"/>
      </rPr>
      <t>80%</t>
    </r>
    <r>
      <rPr>
        <sz val="10"/>
        <color theme="1"/>
        <rFont val="方正仿宋_GBK"/>
        <charset val="134"/>
      </rPr>
      <t>以上、受益群众满意度</t>
    </r>
    <r>
      <rPr>
        <sz val="10"/>
        <color theme="1"/>
        <rFont val="Times New Roman"/>
        <charset val="134"/>
      </rPr>
      <t>90%</t>
    </r>
    <r>
      <rPr>
        <sz val="10"/>
        <color theme="1"/>
        <rFont val="方正仿宋_GBK"/>
        <charset val="134"/>
      </rPr>
      <t>以上。规模化代水比例、农村人口水质保障水平有效提升，能带动农村人口就业。已建工程良性运行、达到设计使用年限，不存在质量问题。</t>
    </r>
  </si>
  <si>
    <t>小型引调水工程县域建设数</t>
  </si>
  <si>
    <t>小型引调水工程建设数量</t>
  </si>
  <si>
    <t>按时开工项目数</t>
  </si>
  <si>
    <r>
      <rPr>
        <sz val="10"/>
        <rFont val="方正仿宋_GBK"/>
        <charset val="134"/>
      </rPr>
      <t>个</t>
    </r>
  </si>
  <si>
    <r>
      <rPr>
        <sz val="10"/>
        <rFont val="方正仿宋_GBK"/>
        <charset val="134"/>
      </rPr>
      <t>项目成本控制在批复概算内且测算合理</t>
    </r>
  </si>
  <si>
    <r>
      <rPr>
        <sz val="10"/>
        <color theme="1"/>
        <rFont val="方正仿宋_GBK"/>
        <charset val="134"/>
      </rPr>
      <t>经济效益指标</t>
    </r>
  </si>
  <si>
    <r>
      <rPr>
        <sz val="10"/>
        <color theme="1"/>
        <rFont val="方正仿宋_GBK"/>
        <charset val="134"/>
      </rPr>
      <t>社会效益指标</t>
    </r>
  </si>
  <si>
    <t>小型引调水工程受益人口数</t>
  </si>
  <si>
    <t>县域供水水质是否提升</t>
  </si>
  <si>
    <r>
      <rPr>
        <sz val="10"/>
        <color theme="1"/>
        <rFont val="方正仿宋_GBK"/>
        <charset val="134"/>
      </rPr>
      <t>可持续影响指标</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</si>
</sst>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 numFmtId="177" formatCode="0.0_);[Red]\(0.0\)"/>
    <numFmt numFmtId="178" formatCode="0_);[Red]\(0\)"/>
    <numFmt numFmtId="179" formatCode="0.0"/>
    <numFmt numFmtId="180" formatCode="0.00_);[Red]\(0.00\)"/>
    <numFmt numFmtId="181" formatCode="_ * #,##0_ ;_ * \-#,##0_ ;_ * &quot;-&quot;??_ ;_ @_ "/>
  </numFmts>
  <fonts count="80">
    <font>
      <sz val="11"/>
      <color theme="1"/>
      <name val="宋体"/>
      <charset val="134"/>
      <scheme val="minor"/>
    </font>
    <font>
      <sz val="12"/>
      <color theme="1"/>
      <name val="宋体"/>
      <charset val="134"/>
      <scheme val="minor"/>
    </font>
    <font>
      <sz val="10"/>
      <color theme="1"/>
      <name val="宋体"/>
      <charset val="134"/>
      <scheme val="minor"/>
    </font>
    <font>
      <b/>
      <sz val="14"/>
      <name val="Times New Roman"/>
      <charset val="134"/>
    </font>
    <font>
      <sz val="10"/>
      <color theme="1"/>
      <name val="Times New Roman"/>
      <charset val="134"/>
    </font>
    <font>
      <sz val="10"/>
      <color theme="1"/>
      <name val="宋体"/>
      <charset val="134"/>
    </font>
    <font>
      <sz val="10"/>
      <color theme="1"/>
      <name val="方正仿宋_GBK"/>
      <charset val="134"/>
    </font>
    <font>
      <sz val="12"/>
      <name val="Times New Roman"/>
      <charset val="134"/>
    </font>
    <font>
      <sz val="10"/>
      <name val="Times New Roman"/>
      <charset val="134"/>
    </font>
    <font>
      <sz val="10"/>
      <name val="方正仿宋_GBK"/>
      <charset val="134"/>
    </font>
    <font>
      <sz val="12"/>
      <name val="宋体"/>
      <charset val="134"/>
      <scheme val="minor"/>
    </font>
    <font>
      <sz val="10"/>
      <name val="宋体"/>
      <charset val="134"/>
    </font>
    <font>
      <sz val="12"/>
      <color theme="1"/>
      <name val="Times New Roman"/>
      <charset val="134"/>
    </font>
    <font>
      <sz val="12"/>
      <name val="方正仿宋_GBK"/>
      <charset val="134"/>
    </font>
    <font>
      <b/>
      <sz val="10"/>
      <name val="方正仿宋_GBK"/>
      <charset val="134"/>
    </font>
    <font>
      <b/>
      <sz val="12"/>
      <name val="Times New Roman"/>
      <charset val="134"/>
    </font>
    <font>
      <sz val="10"/>
      <name val="宋体"/>
      <charset val="134"/>
      <scheme val="minor"/>
    </font>
    <font>
      <b/>
      <sz val="12"/>
      <name val="宋体"/>
      <charset val="134"/>
      <scheme val="minor"/>
    </font>
    <font>
      <sz val="10"/>
      <color theme="1"/>
      <name val="方正仿宋_GB2312"/>
      <charset val="134"/>
    </font>
    <font>
      <sz val="10"/>
      <name val="方正楷体_GBK"/>
      <charset val="134"/>
    </font>
    <font>
      <b/>
      <sz val="12"/>
      <color theme="1"/>
      <name val="宋体"/>
      <charset val="134"/>
      <scheme val="minor"/>
    </font>
    <font>
      <b/>
      <sz val="14"/>
      <name val="方正小标宋_GBK"/>
      <charset val="134"/>
    </font>
    <font>
      <b/>
      <sz val="14"/>
      <color theme="1"/>
      <name val="Times New Roman"/>
      <charset val="134"/>
    </font>
    <font>
      <sz val="12"/>
      <color rgb="FFFF0000"/>
      <name val="Times New Roman"/>
      <charset val="134"/>
    </font>
    <font>
      <b/>
      <sz val="10"/>
      <color theme="1"/>
      <name val="宋体"/>
      <charset val="134"/>
      <scheme val="minor"/>
    </font>
    <font>
      <b/>
      <sz val="14"/>
      <color theme="1"/>
      <name val="方正小标宋_GBK"/>
      <charset val="134"/>
    </font>
    <font>
      <b/>
      <sz val="16"/>
      <name val="方正小标宋_GBK"/>
      <charset val="134"/>
    </font>
    <font>
      <sz val="12"/>
      <name val="宋体"/>
      <charset val="134"/>
    </font>
    <font>
      <b/>
      <sz val="12"/>
      <name val="宋体"/>
      <charset val="134"/>
    </font>
    <font>
      <sz val="16"/>
      <name val="方正小标宋_GBK"/>
      <charset val="134"/>
    </font>
    <font>
      <b/>
      <sz val="12"/>
      <color theme="1"/>
      <name val="Times New Roman"/>
      <charset val="134"/>
    </font>
    <font>
      <sz val="12"/>
      <name val="方正仿宋_GB2312"/>
      <charset val="134"/>
    </font>
    <font>
      <sz val="12"/>
      <name val="楷体_GB2312"/>
      <charset val="134"/>
    </font>
    <font>
      <b/>
      <sz val="9"/>
      <name val="Times New Roman"/>
      <charset val="134"/>
    </font>
    <font>
      <b/>
      <sz val="10"/>
      <name val="宋体"/>
      <charset val="134"/>
      <scheme val="minor"/>
    </font>
    <font>
      <sz val="9"/>
      <name val="Times New Roman"/>
      <charset val="134"/>
    </font>
    <font>
      <sz val="9"/>
      <name val="宋体"/>
      <charset val="134"/>
      <scheme val="minor"/>
    </font>
    <font>
      <sz val="16"/>
      <name val="仿宋_GB2312"/>
      <charset val="134"/>
    </font>
    <font>
      <sz val="16"/>
      <name val="黑体"/>
      <charset val="134"/>
    </font>
    <font>
      <b/>
      <sz val="12"/>
      <name val="方正楷体_GBK"/>
      <charset val="134"/>
    </font>
    <font>
      <b/>
      <sz val="12"/>
      <name val="方正仿宋_GBK"/>
      <charset val="134"/>
    </font>
    <font>
      <b/>
      <sz val="11"/>
      <name val="Times New Roman"/>
      <charset val="134"/>
    </font>
    <font>
      <b/>
      <sz val="16"/>
      <name val="Times New Roman"/>
      <charset val="134"/>
    </font>
    <font>
      <b/>
      <sz val="10"/>
      <name val="Times New Roman"/>
      <charset val="134"/>
    </font>
    <font>
      <sz val="10"/>
      <name val="方正仿宋_GB2312"/>
      <charset val="134"/>
    </font>
    <font>
      <b/>
      <sz val="10"/>
      <color rgb="FFFF0000"/>
      <name val="Times New Roman"/>
      <charset val="134"/>
    </font>
    <font>
      <sz val="10"/>
      <color rgb="FFFF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b/>
      <sz val="12"/>
      <color theme="1"/>
      <name val="方正仿宋_GBK"/>
      <charset val="134"/>
    </font>
    <font>
      <b/>
      <sz val="14"/>
      <name val="宋体"/>
      <charset val="134"/>
    </font>
    <font>
      <sz val="12"/>
      <color theme="1"/>
      <name val="方正仿宋_GBK"/>
      <charset val="134"/>
    </font>
    <font>
      <sz val="12"/>
      <name val="仿宋_GB2312"/>
      <charset val="134"/>
    </font>
    <font>
      <b/>
      <sz val="14"/>
      <name val="Noto Serif CJK SC"/>
      <charset val="134"/>
    </font>
    <font>
      <b/>
      <sz val="12"/>
      <name val="仿宋_GB2312"/>
      <charset val="134"/>
    </font>
    <font>
      <sz val="12"/>
      <color rgb="FFFF0000"/>
      <name val="宋体"/>
      <charset val="134"/>
    </font>
    <font>
      <b/>
      <sz val="10"/>
      <name val="宋体"/>
      <charset val="134"/>
    </font>
    <font>
      <b/>
      <sz val="16"/>
      <name val="宋体"/>
      <charset val="134"/>
    </font>
    <font>
      <sz val="9"/>
      <name val="宋体"/>
      <charset val="0"/>
    </font>
    <font>
      <b/>
      <sz val="9"/>
      <name val="宋体"/>
      <charset val="0"/>
    </font>
    <font>
      <sz val="9"/>
      <name val="宋体"/>
      <charset val="134"/>
    </font>
    <font>
      <b/>
      <sz val="9"/>
      <name val="宋体"/>
      <charset val="134"/>
    </font>
  </fonts>
  <fills count="42">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00B0F0"/>
        <bgColor indexed="64"/>
      </patternFill>
    </fill>
    <fill>
      <patternFill patternType="solid">
        <fgColor theme="2"/>
        <bgColor indexed="64"/>
      </patternFill>
    </fill>
    <fill>
      <patternFill patternType="solid">
        <fgColor rgb="FFFFFF00"/>
        <bgColor indexed="64"/>
      </patternFill>
    </fill>
    <fill>
      <patternFill patternType="solid">
        <fgColor rgb="FFFFFF00"/>
        <bgColor indexed="64"/>
      </patternFill>
    </fill>
    <fill>
      <patternFill patternType="solid">
        <fgColor theme="2" tint="-0.0999786370433668"/>
        <bgColor indexed="64"/>
      </patternFill>
    </fill>
    <fill>
      <patternFill patternType="solid">
        <fgColor theme="3" tint="0.799768059327982"/>
        <bgColor indexed="64"/>
      </patternFill>
    </fill>
    <fill>
      <patternFill patternType="solid">
        <fgColor theme="5" tint="0.79976805932798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top/>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5">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0" fillId="11" borderId="15" applyNumberFormat="0" applyFont="0" applyAlignment="0" applyProtection="0">
      <alignment vertical="center"/>
    </xf>
    <xf numFmtId="0" fontId="49"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2" fillId="0" borderId="16" applyNumberFormat="0" applyFill="0" applyAlignment="0" applyProtection="0">
      <alignment vertical="center"/>
    </xf>
    <xf numFmtId="0" fontId="53" fillId="0" borderId="16" applyNumberFormat="0" applyFill="0" applyAlignment="0" applyProtection="0">
      <alignment vertical="center"/>
    </xf>
    <xf numFmtId="0" fontId="54" fillId="0" borderId="17" applyNumberFormat="0" applyFill="0" applyAlignment="0" applyProtection="0">
      <alignment vertical="center"/>
    </xf>
    <xf numFmtId="0" fontId="54" fillId="0" borderId="0" applyNumberFormat="0" applyFill="0" applyBorder="0" applyAlignment="0" applyProtection="0">
      <alignment vertical="center"/>
    </xf>
    <xf numFmtId="0" fontId="55" fillId="12" borderId="18" applyNumberFormat="0" applyAlignment="0" applyProtection="0">
      <alignment vertical="center"/>
    </xf>
    <xf numFmtId="0" fontId="56" fillId="13" borderId="19" applyNumberFormat="0" applyAlignment="0" applyProtection="0">
      <alignment vertical="center"/>
    </xf>
    <xf numFmtId="0" fontId="57" fillId="13" borderId="18" applyNumberFormat="0" applyAlignment="0" applyProtection="0">
      <alignment vertical="center"/>
    </xf>
    <xf numFmtId="0" fontId="58" fillId="14" borderId="20" applyNumberFormat="0" applyAlignment="0" applyProtection="0">
      <alignment vertical="center"/>
    </xf>
    <xf numFmtId="0" fontId="59" fillId="0" borderId="21" applyNumberFormat="0" applyFill="0" applyAlignment="0" applyProtection="0">
      <alignment vertical="center"/>
    </xf>
    <xf numFmtId="0" fontId="60" fillId="0" borderId="22" applyNumberFormat="0" applyFill="0" applyAlignment="0" applyProtection="0">
      <alignment vertical="center"/>
    </xf>
    <xf numFmtId="0" fontId="61" fillId="15" borderId="0" applyNumberFormat="0" applyBorder="0" applyAlignment="0" applyProtection="0">
      <alignment vertical="center"/>
    </xf>
    <xf numFmtId="0" fontId="62" fillId="16" borderId="0" applyNumberFormat="0" applyBorder="0" applyAlignment="0" applyProtection="0">
      <alignment vertical="center"/>
    </xf>
    <xf numFmtId="0" fontId="63" fillId="17" borderId="0" applyNumberFormat="0" applyBorder="0" applyAlignment="0" applyProtection="0">
      <alignment vertical="center"/>
    </xf>
    <xf numFmtId="0" fontId="64" fillId="18" borderId="0" applyNumberFormat="0" applyBorder="0" applyAlignment="0" applyProtection="0">
      <alignment vertical="center"/>
    </xf>
    <xf numFmtId="0" fontId="65" fillId="19" borderId="0" applyNumberFormat="0" applyBorder="0" applyAlignment="0" applyProtection="0">
      <alignment vertical="center"/>
    </xf>
    <xf numFmtId="0" fontId="65" fillId="20" borderId="0" applyNumberFormat="0" applyBorder="0" applyAlignment="0" applyProtection="0">
      <alignment vertical="center"/>
    </xf>
    <xf numFmtId="0" fontId="64" fillId="21" borderId="0" applyNumberFormat="0" applyBorder="0" applyAlignment="0" applyProtection="0">
      <alignment vertical="center"/>
    </xf>
    <xf numFmtId="0" fontId="64" fillId="22" borderId="0" applyNumberFormat="0" applyBorder="0" applyAlignment="0" applyProtection="0">
      <alignment vertical="center"/>
    </xf>
    <xf numFmtId="0" fontId="65" fillId="23" borderId="0" applyNumberFormat="0" applyBorder="0" applyAlignment="0" applyProtection="0">
      <alignment vertical="center"/>
    </xf>
    <xf numFmtId="0" fontId="65" fillId="24" borderId="0" applyNumberFormat="0" applyBorder="0" applyAlignment="0" applyProtection="0">
      <alignment vertical="center"/>
    </xf>
    <xf numFmtId="0" fontId="64" fillId="25" borderId="0" applyNumberFormat="0" applyBorder="0" applyAlignment="0" applyProtection="0">
      <alignment vertical="center"/>
    </xf>
    <xf numFmtId="0" fontId="64" fillId="26" borderId="0" applyNumberFormat="0" applyBorder="0" applyAlignment="0" applyProtection="0">
      <alignment vertical="center"/>
    </xf>
    <xf numFmtId="0" fontId="65" fillId="27" borderId="0" applyNumberFormat="0" applyBorder="0" applyAlignment="0" applyProtection="0">
      <alignment vertical="center"/>
    </xf>
    <xf numFmtId="0" fontId="65" fillId="28" borderId="0" applyNumberFormat="0" applyBorder="0" applyAlignment="0" applyProtection="0">
      <alignment vertical="center"/>
    </xf>
    <xf numFmtId="0" fontId="64" fillId="29" borderId="0" applyNumberFormat="0" applyBorder="0" applyAlignment="0" applyProtection="0">
      <alignment vertical="center"/>
    </xf>
    <xf numFmtId="0" fontId="64" fillId="30" borderId="0" applyNumberFormat="0" applyBorder="0" applyAlignment="0" applyProtection="0">
      <alignment vertical="center"/>
    </xf>
    <xf numFmtId="0" fontId="65" fillId="31" borderId="0" applyNumberFormat="0" applyBorder="0" applyAlignment="0" applyProtection="0">
      <alignment vertical="center"/>
    </xf>
    <xf numFmtId="0" fontId="65" fillId="32" borderId="0" applyNumberFormat="0" applyBorder="0" applyAlignment="0" applyProtection="0">
      <alignment vertical="center"/>
    </xf>
    <xf numFmtId="0" fontId="64" fillId="33" borderId="0" applyNumberFormat="0" applyBorder="0" applyAlignment="0" applyProtection="0">
      <alignment vertical="center"/>
    </xf>
    <xf numFmtId="0" fontId="64" fillId="34" borderId="0" applyNumberFormat="0" applyBorder="0" applyAlignment="0" applyProtection="0">
      <alignment vertical="center"/>
    </xf>
    <xf numFmtId="0" fontId="65" fillId="35" borderId="0" applyNumberFormat="0" applyBorder="0" applyAlignment="0" applyProtection="0">
      <alignment vertical="center"/>
    </xf>
    <xf numFmtId="0" fontId="65" fillId="36" borderId="0" applyNumberFormat="0" applyBorder="0" applyAlignment="0" applyProtection="0">
      <alignment vertical="center"/>
    </xf>
    <xf numFmtId="0" fontId="64" fillId="37" borderId="0" applyNumberFormat="0" applyBorder="0" applyAlignment="0" applyProtection="0">
      <alignment vertical="center"/>
    </xf>
    <xf numFmtId="0" fontId="64" fillId="38" borderId="0" applyNumberFormat="0" applyBorder="0" applyAlignment="0" applyProtection="0">
      <alignment vertical="center"/>
    </xf>
    <xf numFmtId="0" fontId="65" fillId="39" borderId="0" applyNumberFormat="0" applyBorder="0" applyAlignment="0" applyProtection="0">
      <alignment vertical="center"/>
    </xf>
    <xf numFmtId="0" fontId="65" fillId="40" borderId="0" applyNumberFormat="0" applyBorder="0" applyAlignment="0" applyProtection="0">
      <alignment vertical="center"/>
    </xf>
    <xf numFmtId="0" fontId="64" fillId="41" borderId="0" applyNumberFormat="0" applyBorder="0" applyAlignment="0" applyProtection="0">
      <alignment vertical="center"/>
    </xf>
    <xf numFmtId="0" fontId="27" fillId="0" borderId="0"/>
    <xf numFmtId="0" fontId="0" fillId="0" borderId="0"/>
    <xf numFmtId="0" fontId="27" fillId="0" borderId="0"/>
    <xf numFmtId="0" fontId="27" fillId="0" borderId="0"/>
    <xf numFmtId="0" fontId="27" fillId="0" borderId="0">
      <alignment vertical="center"/>
    </xf>
    <xf numFmtId="0" fontId="27" fillId="0" borderId="0"/>
    <xf numFmtId="0" fontId="27" fillId="0" borderId="0">
      <alignment vertical="center"/>
    </xf>
    <xf numFmtId="0" fontId="27" fillId="0" borderId="0">
      <alignment vertical="center"/>
    </xf>
    <xf numFmtId="0" fontId="27" fillId="0" borderId="0">
      <alignment vertical="center"/>
    </xf>
    <xf numFmtId="0" fontId="0" fillId="0" borderId="0">
      <alignment vertical="center"/>
    </xf>
    <xf numFmtId="0" fontId="27" fillId="0" borderId="0"/>
    <xf numFmtId="0" fontId="0" fillId="0" borderId="0"/>
    <xf numFmtId="0" fontId="66" fillId="0" borderId="0">
      <alignment vertical="center"/>
    </xf>
    <xf numFmtId="0" fontId="27" fillId="0" borderId="0"/>
    <xf numFmtId="0" fontId="27" fillId="0" borderId="0"/>
    <xf numFmtId="43" fontId="27" fillId="0" borderId="0" applyFont="0" applyFill="0" applyBorder="0" applyAlignment="0" applyProtection="0">
      <alignment vertical="center"/>
    </xf>
  </cellStyleXfs>
  <cellXfs count="437">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0" xfId="51" applyFont="1" applyFill="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horizontal="center" vertical="center"/>
    </xf>
    <xf numFmtId="0" fontId="7"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8" fillId="2" borderId="1" xfId="0" applyNumberFormat="1" applyFont="1" applyFill="1" applyBorder="1" applyAlignment="1">
      <alignment horizontal="center" vertical="center" wrapText="1"/>
    </xf>
    <xf numFmtId="0" fontId="8" fillId="2" borderId="1" xfId="53" applyNumberFormat="1" applyFont="1" applyFill="1" applyBorder="1" applyAlignment="1">
      <alignment horizontal="center" vertical="center" wrapText="1"/>
    </xf>
    <xf numFmtId="0" fontId="4" fillId="0" borderId="1" xfId="0" applyFont="1" applyBorder="1" applyAlignment="1">
      <alignment vertical="center"/>
    </xf>
    <xf numFmtId="0" fontId="8" fillId="0" borderId="1" xfId="0" applyFont="1" applyBorder="1" applyAlignment="1">
      <alignment horizontal="center" vertical="center" wrapText="1"/>
    </xf>
    <xf numFmtId="0" fontId="4" fillId="0" borderId="1" xfId="0" applyFont="1" applyBorder="1" applyAlignment="1">
      <alignment horizontal="left" vertical="center" wrapText="1"/>
    </xf>
    <xf numFmtId="0" fontId="6" fillId="0" borderId="2" xfId="0" applyFont="1" applyBorder="1" applyAlignment="1">
      <alignment horizontal="center" vertical="center" wrapText="1"/>
    </xf>
    <xf numFmtId="0" fontId="4" fillId="0" borderId="2" xfId="0" applyFont="1" applyBorder="1" applyAlignment="1">
      <alignment horizontal="center" vertical="center"/>
    </xf>
    <xf numFmtId="0" fontId="6" fillId="0" borderId="1" xfId="0" applyFont="1" applyBorder="1" applyAlignment="1">
      <alignment horizontal="left" vertical="center"/>
    </xf>
    <xf numFmtId="0" fontId="4" fillId="0" borderId="3" xfId="0" applyFont="1" applyBorder="1" applyAlignment="1">
      <alignment horizontal="center" vertical="center"/>
    </xf>
    <xf numFmtId="0" fontId="9" fillId="0" borderId="1" xfId="0" applyFont="1" applyBorder="1" applyAlignment="1">
      <alignment horizontal="left" vertical="center"/>
    </xf>
    <xf numFmtId="0" fontId="9" fillId="0" borderId="1" xfId="0" applyFont="1" applyBorder="1" applyAlignment="1">
      <alignment horizontal="center" vertical="center"/>
    </xf>
    <xf numFmtId="0" fontId="1" fillId="0" borderId="1" xfId="0" applyFont="1" applyBorder="1" applyAlignment="1">
      <alignment horizontal="center" vertical="center"/>
    </xf>
    <xf numFmtId="0" fontId="4" fillId="0" borderId="4" xfId="0" applyFont="1" applyBorder="1" applyAlignment="1">
      <alignment horizontal="center" vertical="center"/>
    </xf>
    <xf numFmtId="0" fontId="9" fillId="0" borderId="1" xfId="0" applyFont="1" applyBorder="1" applyAlignment="1">
      <alignment vertical="center"/>
    </xf>
    <xf numFmtId="0" fontId="8" fillId="0" borderId="1" xfId="0" applyFont="1" applyFill="1" applyBorder="1" applyAlignment="1">
      <alignment horizontal="center" vertical="center"/>
    </xf>
    <xf numFmtId="0" fontId="8" fillId="0" borderId="1" xfId="0" applyFont="1" applyFill="1" applyBorder="1" applyAlignment="1">
      <alignment vertical="center"/>
    </xf>
    <xf numFmtId="0" fontId="8" fillId="0" borderId="1" xfId="53" applyNumberFormat="1" applyFont="1" applyFill="1" applyBorder="1" applyAlignment="1">
      <alignment horizontal="center" vertical="center" wrapText="1"/>
    </xf>
    <xf numFmtId="0" fontId="9" fillId="0" borderId="1" xfId="53" applyFont="1" applyFill="1" applyBorder="1" applyAlignment="1">
      <alignment vertical="center" wrapText="1"/>
    </xf>
    <xf numFmtId="9" fontId="8" fillId="0" borderId="1" xfId="53" applyNumberFormat="1" applyFont="1" applyFill="1" applyBorder="1" applyAlignment="1">
      <alignment horizontal="center" vertical="center" wrapText="1"/>
    </xf>
    <xf numFmtId="0" fontId="8" fillId="0" borderId="1" xfId="53" applyFont="1" applyFill="1" applyBorder="1" applyAlignment="1">
      <alignment vertical="center" wrapText="1"/>
    </xf>
    <xf numFmtId="9" fontId="9" fillId="0" borderId="1" xfId="53" applyNumberFormat="1" applyFont="1" applyFill="1" applyBorder="1" applyAlignment="1">
      <alignment horizontal="center" vertical="center" wrapText="1"/>
    </xf>
    <xf numFmtId="0" fontId="9" fillId="0" borderId="1" xfId="0" applyFont="1" applyFill="1" applyBorder="1" applyAlignment="1">
      <alignment vertical="center"/>
    </xf>
    <xf numFmtId="0" fontId="9" fillId="0" borderId="1" xfId="0" applyFont="1" applyFill="1" applyBorder="1" applyAlignment="1">
      <alignment horizontal="center" vertical="center"/>
    </xf>
    <xf numFmtId="0" fontId="9" fillId="0" borderId="1" xfId="53" applyNumberFormat="1" applyFont="1" applyFill="1" applyBorder="1" applyAlignment="1">
      <alignment horizontal="center" vertical="center" wrapText="1"/>
    </xf>
    <xf numFmtId="0" fontId="6" fillId="0" borderId="1" xfId="0" applyFont="1" applyFill="1" applyBorder="1" applyAlignment="1">
      <alignment vertical="center"/>
    </xf>
    <xf numFmtId="0" fontId="6" fillId="0" borderId="1" xfId="0" applyFont="1" applyBorder="1" applyAlignment="1">
      <alignment vertical="center"/>
    </xf>
    <xf numFmtId="0" fontId="4" fillId="0" borderId="1" xfId="0" applyFont="1" applyBorder="1" applyAlignment="1">
      <alignment horizontal="center" vertical="center" wrapText="1"/>
    </xf>
    <xf numFmtId="0" fontId="8" fillId="0" borderId="1" xfId="52" applyFont="1" applyFill="1" applyBorder="1" applyAlignment="1">
      <alignment vertical="center" wrapText="1"/>
    </xf>
    <xf numFmtId="0" fontId="8" fillId="0" borderId="1" xfId="52" applyFont="1" applyFill="1" applyBorder="1" applyAlignment="1">
      <alignment horizontal="center" vertical="center" wrapText="1"/>
    </xf>
    <xf numFmtId="0" fontId="2" fillId="0" borderId="5" xfId="0" applyFont="1" applyBorder="1" applyAlignment="1">
      <alignment horizontal="left" vertical="center"/>
    </xf>
    <xf numFmtId="0" fontId="2" fillId="0" borderId="0" xfId="0" applyFont="1" applyAlignment="1">
      <alignment vertical="center"/>
    </xf>
    <xf numFmtId="0" fontId="2" fillId="0" borderId="0" xfId="0" applyFont="1" applyAlignment="1">
      <alignment horizontal="center" vertical="center"/>
    </xf>
    <xf numFmtId="0" fontId="1" fillId="0" borderId="0" xfId="0" applyFont="1" applyAlignment="1">
      <alignment vertical="center" wrapText="1"/>
    </xf>
    <xf numFmtId="0" fontId="10" fillId="0" borderId="0" xfId="0" applyFont="1" applyAlignment="1">
      <alignment vertical="center"/>
    </xf>
    <xf numFmtId="0" fontId="3" fillId="0" borderId="0" xfId="51" applyFont="1" applyFill="1" applyAlignment="1">
      <alignment horizontal="center" vertical="center" wrapText="1"/>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9" fillId="2" borderId="1" xfId="0" applyFont="1" applyFill="1" applyBorder="1" applyAlignment="1">
      <alignment horizontal="center" vertical="center"/>
    </xf>
    <xf numFmtId="0" fontId="8" fillId="2" borderId="1" xfId="52"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1" xfId="0" applyNumberFormat="1" applyFont="1" applyFill="1" applyBorder="1" applyAlignment="1">
      <alignment horizontal="center" vertical="center"/>
    </xf>
    <xf numFmtId="0" fontId="5" fillId="0" borderId="2" xfId="0" applyFont="1" applyBorder="1" applyAlignment="1">
      <alignment horizontal="center" vertical="center" wrapText="1"/>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8" fillId="0" borderId="1" xfId="51" applyFont="1" applyFill="1" applyBorder="1" applyAlignment="1">
      <alignment horizontal="center" vertical="center" wrapText="1"/>
    </xf>
    <xf numFmtId="0" fontId="5" fillId="0" borderId="3" xfId="0" applyFont="1" applyBorder="1" applyAlignment="1">
      <alignment horizontal="center" vertical="center" wrapText="1"/>
    </xf>
    <xf numFmtId="0" fontId="8" fillId="2" borderId="1" xfId="52" applyNumberFormat="1" applyFont="1" applyFill="1" applyBorder="1" applyAlignment="1">
      <alignment horizontal="center" vertical="center" wrapText="1"/>
    </xf>
    <xf numFmtId="0" fontId="1" fillId="0" borderId="1" xfId="0" applyFont="1" applyBorder="1" applyAlignment="1">
      <alignment vertical="center"/>
    </xf>
    <xf numFmtId="0" fontId="10" fillId="0" borderId="1" xfId="0" applyFont="1" applyBorder="1" applyAlignment="1">
      <alignment vertical="center"/>
    </xf>
    <xf numFmtId="0" fontId="5"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vertical="center" wrapText="1"/>
    </xf>
    <xf numFmtId="0" fontId="4" fillId="2" borderId="1" xfId="0" applyFont="1" applyFill="1" applyBorder="1" applyAlignment="1">
      <alignment horizontal="center" vertical="center"/>
    </xf>
    <xf numFmtId="0" fontId="8" fillId="2" borderId="1" xfId="0" applyFont="1" applyFill="1" applyBorder="1" applyAlignment="1">
      <alignment horizontal="center" vertical="center"/>
    </xf>
    <xf numFmtId="0" fontId="4" fillId="0" borderId="1" xfId="0" applyFont="1" applyBorder="1" applyAlignment="1">
      <alignment vertical="center" wrapText="1"/>
    </xf>
    <xf numFmtId="9" fontId="8" fillId="2" borderId="1" xfId="53" applyNumberFormat="1" applyFont="1" applyFill="1" applyBorder="1" applyAlignment="1">
      <alignment horizontal="center" vertical="center" wrapText="1"/>
    </xf>
    <xf numFmtId="0" fontId="6" fillId="0" borderId="0" xfId="0" applyFont="1" applyAlignment="1">
      <alignment vertical="center"/>
    </xf>
    <xf numFmtId="0" fontId="9" fillId="0" borderId="1" xfId="0" applyFont="1" applyFill="1" applyBorder="1" applyAlignment="1">
      <alignment vertical="center" wrapText="1"/>
    </xf>
    <xf numFmtId="0" fontId="9" fillId="0" borderId="1" xfId="52" applyFont="1" applyFill="1" applyBorder="1" applyAlignment="1">
      <alignment vertical="center" wrapText="1"/>
    </xf>
    <xf numFmtId="0" fontId="2" fillId="0" borderId="0" xfId="0" applyFont="1" applyAlignment="1">
      <alignment vertical="center" wrapText="1"/>
    </xf>
    <xf numFmtId="0" fontId="12" fillId="0" borderId="1" xfId="0" applyFont="1" applyBorder="1" applyAlignment="1">
      <alignment horizontal="center" vertical="center"/>
    </xf>
    <xf numFmtId="0" fontId="7" fillId="0" borderId="1" xfId="0" applyNumberFormat="1" applyFont="1" applyFill="1" applyBorder="1" applyAlignment="1">
      <alignment horizontal="center" vertical="center" wrapText="1"/>
    </xf>
    <xf numFmtId="0" fontId="7" fillId="2" borderId="1" xfId="53" applyNumberFormat="1" applyFont="1" applyFill="1" applyBorder="1" applyAlignment="1">
      <alignment horizontal="center" vertical="center" wrapText="1"/>
    </xf>
    <xf numFmtId="0" fontId="7" fillId="2" borderId="1" xfId="0" applyNumberFormat="1" applyFont="1" applyFill="1" applyBorder="1" applyAlignment="1">
      <alignment horizontal="center" vertical="center" wrapText="1"/>
    </xf>
    <xf numFmtId="0" fontId="7" fillId="2" borderId="1" xfId="0" applyNumberFormat="1" applyFont="1" applyFill="1" applyBorder="1" applyAlignment="1">
      <alignment horizontal="center" vertical="center"/>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7" fillId="0" borderId="1" xfId="0" applyFont="1" applyBorder="1" applyAlignment="1">
      <alignment horizontal="center" vertical="center"/>
    </xf>
    <xf numFmtId="0" fontId="7" fillId="0" borderId="1" xfId="52" applyNumberFormat="1" applyFont="1" applyFill="1" applyBorder="1" applyAlignment="1">
      <alignment horizontal="center" vertical="center"/>
    </xf>
    <xf numFmtId="0" fontId="7" fillId="0" borderId="1" xfId="0" applyNumberFormat="1" applyFont="1" applyFill="1" applyBorder="1" applyAlignment="1">
      <alignment horizontal="center" vertical="center"/>
    </xf>
    <xf numFmtId="0" fontId="6" fillId="0" borderId="1" xfId="51" applyFont="1" applyFill="1" applyBorder="1" applyAlignment="1">
      <alignment vertical="center" wrapText="1"/>
    </xf>
    <xf numFmtId="0" fontId="1" fillId="2" borderId="0" xfId="0" applyFont="1" applyFill="1" applyAlignment="1">
      <alignment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1" xfId="52" applyFont="1" applyFill="1" applyBorder="1" applyAlignment="1">
      <alignment horizontal="center" vertical="center" wrapText="1"/>
    </xf>
    <xf numFmtId="2" fontId="7" fillId="2"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xf>
    <xf numFmtId="0" fontId="13" fillId="2" borderId="1" xfId="0" applyNumberFormat="1" applyFont="1" applyFill="1" applyBorder="1" applyAlignment="1">
      <alignment horizontal="center" vertical="center" wrapText="1"/>
    </xf>
    <xf numFmtId="0" fontId="9" fillId="0" borderId="1" xfId="5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2" xfId="0" applyFont="1" applyBorder="1" applyAlignment="1">
      <alignment horizontal="center" vertical="center"/>
    </xf>
    <xf numFmtId="0" fontId="8" fillId="0" borderId="1" xfId="52" applyNumberFormat="1" applyFont="1" applyFill="1" applyBorder="1" applyAlignment="1">
      <alignment horizontal="center" vertical="center" wrapText="1"/>
    </xf>
    <xf numFmtId="0" fontId="6" fillId="0" borderId="3" xfId="0" applyFont="1" applyBorder="1" applyAlignment="1">
      <alignment horizontal="center" vertical="center"/>
    </xf>
    <xf numFmtId="0" fontId="2" fillId="2" borderId="0" xfId="0" applyFont="1" applyFill="1" applyAlignment="1">
      <alignment vertical="center"/>
    </xf>
    <xf numFmtId="0" fontId="6" fillId="0" borderId="4" xfId="0" applyFont="1" applyBorder="1" applyAlignment="1">
      <alignment horizontal="center" vertical="center"/>
    </xf>
    <xf numFmtId="0" fontId="4" fillId="0" borderId="2" xfId="0" applyFont="1" applyBorder="1" applyAlignment="1">
      <alignment horizontal="center" vertical="center" wrapText="1"/>
    </xf>
    <xf numFmtId="0" fontId="8" fillId="0" borderId="1" xfId="0" applyFont="1" applyFill="1" applyBorder="1" applyAlignment="1">
      <alignment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9" fillId="0" borderId="1" xfId="52" applyFont="1" applyFill="1" applyBorder="1" applyAlignment="1">
      <alignment horizontal="center" vertical="center" wrapText="1"/>
    </xf>
    <xf numFmtId="0" fontId="4" fillId="2" borderId="1" xfId="51"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14" fillId="0" borderId="1" xfId="51" applyFont="1" applyFill="1" applyBorder="1" applyAlignment="1">
      <alignment horizontal="center" vertical="center" wrapText="1"/>
    </xf>
    <xf numFmtId="0" fontId="6" fillId="0" borderId="3" xfId="0" applyFont="1" applyBorder="1" applyAlignment="1">
      <alignment horizontal="center" vertical="center" wrapText="1"/>
    </xf>
    <xf numFmtId="0" fontId="6" fillId="2" borderId="1"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applyFont="1" applyFill="1" applyBorder="1" applyAlignment="1">
      <alignment vertical="center"/>
    </xf>
    <xf numFmtId="0" fontId="6" fillId="0" borderId="4" xfId="0" applyFont="1" applyBorder="1" applyAlignment="1">
      <alignment horizontal="center" vertical="center" wrapText="1"/>
    </xf>
    <xf numFmtId="0" fontId="9" fillId="0" borderId="1" xfId="0" applyFont="1" applyFill="1" applyBorder="1" applyAlignment="1">
      <alignment horizontal="center" vertical="center" wrapText="1"/>
    </xf>
    <xf numFmtId="0" fontId="7" fillId="2" borderId="1" xfId="0" applyFont="1" applyFill="1" applyBorder="1" applyAlignment="1">
      <alignment horizontal="left" vertical="center"/>
    </xf>
    <xf numFmtId="0" fontId="7" fillId="0" borderId="1" xfId="52" applyFont="1" applyFill="1" applyBorder="1" applyAlignment="1">
      <alignment horizontal="left" vertical="center" wrapText="1"/>
    </xf>
    <xf numFmtId="0" fontId="7" fillId="0" borderId="1" xfId="52" applyFont="1" applyFill="1" applyBorder="1" applyAlignment="1">
      <alignment horizontal="center" vertical="center" wrapText="1"/>
    </xf>
    <xf numFmtId="0" fontId="15" fillId="2" borderId="1" xfId="0" applyNumberFormat="1" applyFont="1" applyFill="1" applyBorder="1" applyAlignment="1">
      <alignment horizontal="center" vertical="center" wrapText="1"/>
    </xf>
    <xf numFmtId="0" fontId="7" fillId="0" borderId="1" xfId="0" applyFont="1" applyFill="1" applyBorder="1" applyAlignment="1">
      <alignment horizontal="left" vertical="center"/>
    </xf>
    <xf numFmtId="176" fontId="7" fillId="0" borderId="1" xfId="0" applyNumberFormat="1" applyFont="1" applyFill="1" applyBorder="1" applyAlignment="1">
      <alignment horizontal="left" vertical="center" wrapText="1"/>
    </xf>
    <xf numFmtId="0" fontId="7" fillId="2" borderId="1" xfId="0" applyFont="1" applyFill="1" applyBorder="1" applyAlignment="1">
      <alignment horizontal="left" vertical="center" wrapText="1"/>
    </xf>
    <xf numFmtId="0" fontId="10" fillId="0" borderId="0" xfId="0" applyFont="1" applyAlignment="1">
      <alignment horizontal="center" vertical="center"/>
    </xf>
    <xf numFmtId="0" fontId="16" fillId="0" borderId="0" xfId="0" applyFont="1" applyAlignment="1">
      <alignment horizontal="left" vertical="center"/>
    </xf>
    <xf numFmtId="0" fontId="17" fillId="0" borderId="0" xfId="0" applyFont="1" applyAlignment="1">
      <alignment vertical="center"/>
    </xf>
    <xf numFmtId="0" fontId="8" fillId="0" borderId="1" xfId="0" applyFont="1" applyBorder="1" applyAlignment="1">
      <alignment horizontal="center" vertical="center"/>
    </xf>
    <xf numFmtId="0" fontId="11" fillId="0" borderId="1" xfId="0" applyFont="1" applyBorder="1" applyAlignment="1">
      <alignment horizontal="center" vertical="center"/>
    </xf>
    <xf numFmtId="0" fontId="13" fillId="2" borderId="1" xfId="0" applyFont="1" applyFill="1" applyBorder="1" applyAlignment="1">
      <alignment horizontal="center" vertical="center" wrapText="1"/>
    </xf>
    <xf numFmtId="0" fontId="9" fillId="2" borderId="1" xfId="51" applyFont="1" applyFill="1" applyBorder="1" applyAlignment="1">
      <alignment horizontal="center" vertical="center" wrapText="1"/>
    </xf>
    <xf numFmtId="0" fontId="7" fillId="0" borderId="1" xfId="53" applyNumberFormat="1" applyFont="1" applyFill="1" applyBorder="1" applyAlignment="1">
      <alignment horizontal="center" vertical="center" wrapText="1"/>
    </xf>
    <xf numFmtId="0" fontId="9" fillId="0" borderId="1" xfId="0" applyFont="1" applyBorder="1" applyAlignment="1">
      <alignment horizontal="left"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2" borderId="1" xfId="0" applyFont="1" applyFill="1" applyBorder="1" applyAlignment="1">
      <alignment vertical="center"/>
    </xf>
    <xf numFmtId="0" fontId="9" fillId="2" borderId="2" xfId="51" applyFont="1" applyFill="1" applyBorder="1" applyAlignment="1">
      <alignment horizontal="center" vertical="center" wrapText="1"/>
    </xf>
    <xf numFmtId="0" fontId="16" fillId="0" borderId="5" xfId="0" applyFont="1" applyBorder="1" applyAlignment="1">
      <alignment horizontal="left" vertical="center"/>
    </xf>
    <xf numFmtId="0" fontId="16" fillId="0" borderId="0" xfId="0" applyFont="1" applyAlignment="1">
      <alignment vertical="center"/>
    </xf>
    <xf numFmtId="0" fontId="16" fillId="0" borderId="0" xfId="0" applyFont="1" applyAlignment="1">
      <alignment horizontal="center" vertical="center"/>
    </xf>
    <xf numFmtId="0" fontId="0" fillId="0" borderId="0" xfId="0" applyFont="1" applyAlignment="1">
      <alignment horizontal="left" vertical="center"/>
    </xf>
    <xf numFmtId="0" fontId="8" fillId="2" borderId="1" xfId="51" applyFont="1" applyFill="1" applyBorder="1" applyAlignment="1">
      <alignment horizontal="center" vertical="center" wrapText="1"/>
    </xf>
    <xf numFmtId="0" fontId="18" fillId="0" borderId="1" xfId="0" applyFont="1" applyBorder="1" applyAlignment="1">
      <alignment vertical="center"/>
    </xf>
    <xf numFmtId="0" fontId="6" fillId="2" borderId="1" xfId="51" applyFont="1" applyFill="1" applyBorder="1" applyAlignment="1">
      <alignment horizontal="center" vertical="center" wrapText="1"/>
    </xf>
    <xf numFmtId="177" fontId="19" fillId="2" borderId="1" xfId="61" applyNumberFormat="1" applyFont="1" applyFill="1" applyBorder="1" applyAlignment="1">
      <alignment horizontal="left" vertical="center" wrapText="1"/>
    </xf>
    <xf numFmtId="0" fontId="8" fillId="0" borderId="1" xfId="0" applyFont="1" applyBorder="1" applyAlignment="1">
      <alignment vertical="center"/>
    </xf>
    <xf numFmtId="0" fontId="20" fillId="0" borderId="0" xfId="0" applyFont="1" applyAlignment="1">
      <alignment horizontal="center" vertical="center"/>
    </xf>
    <xf numFmtId="0" fontId="21" fillId="0" borderId="0" xfId="51" applyFont="1" applyFill="1" applyBorder="1" applyAlignment="1">
      <alignment horizontal="center" vertical="center" wrapText="1"/>
    </xf>
    <xf numFmtId="0" fontId="22" fillId="0" borderId="0" xfId="0" applyFont="1" applyAlignment="1">
      <alignment vertical="center"/>
    </xf>
    <xf numFmtId="178" fontId="7" fillId="2" borderId="1" xfId="0" applyNumberFormat="1" applyFont="1" applyFill="1" applyBorder="1" applyAlignment="1">
      <alignment horizontal="center" vertical="center" wrapText="1"/>
    </xf>
    <xf numFmtId="0" fontId="12" fillId="0" borderId="1" xfId="0" applyFont="1" applyBorder="1" applyAlignment="1">
      <alignment vertical="center"/>
    </xf>
    <xf numFmtId="0" fontId="23" fillId="0" borderId="1" xfId="0" applyFont="1" applyBorder="1" applyAlignment="1">
      <alignment vertical="center"/>
    </xf>
    <xf numFmtId="0" fontId="8" fillId="2" borderId="1" xfId="52" applyNumberFormat="1" applyFont="1" applyFill="1" applyBorder="1" applyAlignment="1">
      <alignment horizontal="center" vertical="center"/>
    </xf>
    <xf numFmtId="0" fontId="8" fillId="2" borderId="1" xfId="0" applyNumberFormat="1" applyFont="1" applyFill="1" applyBorder="1" applyAlignment="1">
      <alignment horizontal="center" vertical="center"/>
    </xf>
    <xf numFmtId="0" fontId="8" fillId="0" borderId="1" xfId="0" applyNumberFormat="1" applyFont="1" applyFill="1" applyBorder="1" applyAlignment="1">
      <alignment horizontal="center" vertical="center"/>
    </xf>
    <xf numFmtId="0" fontId="24" fillId="0" borderId="0" xfId="0" applyFont="1" applyAlignment="1">
      <alignment horizontal="center" vertical="center"/>
    </xf>
    <xf numFmtId="0" fontId="21" fillId="0" borderId="0" xfId="51" applyFont="1" applyFill="1" applyAlignment="1">
      <alignment horizontal="center" vertical="center" wrapText="1"/>
    </xf>
    <xf numFmtId="0" fontId="4" fillId="0" borderId="8" xfId="0" applyFont="1" applyBorder="1" applyAlignment="1">
      <alignment horizontal="left" vertical="center" wrapText="1"/>
    </xf>
    <xf numFmtId="0" fontId="4" fillId="0" borderId="2" xfId="51" applyFont="1" applyBorder="1" applyAlignment="1">
      <alignment horizontal="center" vertical="center" wrapText="1"/>
    </xf>
    <xf numFmtId="0" fontId="25" fillId="0" borderId="0" xfId="0" applyFont="1" applyAlignment="1">
      <alignment vertical="center"/>
    </xf>
    <xf numFmtId="0" fontId="6" fillId="0" borderId="6" xfId="0" applyFont="1" applyBorder="1" applyAlignment="1">
      <alignment horizontal="center" vertical="center"/>
    </xf>
    <xf numFmtId="0" fontId="4" fillId="0" borderId="0" xfId="0" applyFont="1" applyAlignment="1">
      <alignment horizontal="center" vertical="center"/>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7" xfId="0" applyFont="1" applyBorder="1" applyAlignment="1">
      <alignment vertical="center" wrapText="1"/>
    </xf>
    <xf numFmtId="0" fontId="4" fillId="0" borderId="8" xfId="0" applyFont="1" applyBorder="1" applyAlignment="1">
      <alignment horizontal="center" vertical="center" wrapText="1"/>
    </xf>
    <xf numFmtId="0" fontId="4" fillId="0" borderId="1" xfId="0" applyFont="1" applyBorder="1" applyAlignment="1">
      <alignment horizontal="left" vertical="center"/>
    </xf>
    <xf numFmtId="0" fontId="6" fillId="2" borderId="1" xfId="0" applyFont="1" applyFill="1" applyBorder="1" applyAlignment="1">
      <alignment vertical="center"/>
    </xf>
    <xf numFmtId="0" fontId="9" fillId="0" borderId="1" xfId="51" applyFont="1" applyFill="1" applyBorder="1" applyAlignment="1">
      <alignment horizontal="left" vertical="center" wrapText="1"/>
    </xf>
    <xf numFmtId="0" fontId="8" fillId="2" borderId="1" xfId="59" applyNumberFormat="1" applyFont="1" applyFill="1" applyBorder="1" applyAlignment="1">
      <alignment horizontal="center" vertical="center"/>
    </xf>
    <xf numFmtId="0" fontId="26" fillId="0" borderId="0" xfId="0" applyFont="1" applyFill="1" applyBorder="1" applyAlignment="1">
      <alignment vertical="center"/>
    </xf>
    <xf numFmtId="0" fontId="7" fillId="0" borderId="0" xfId="0" applyFont="1" applyFill="1" applyBorder="1" applyAlignment="1">
      <alignment horizontal="center" vertical="center"/>
    </xf>
    <xf numFmtId="0" fontId="27" fillId="0" borderId="0" xfId="0" applyFont="1" applyFill="1" applyBorder="1" applyAlignment="1">
      <alignment vertical="center"/>
    </xf>
    <xf numFmtId="0" fontId="13" fillId="0" borderId="0" xfId="0" applyFont="1" applyFill="1" applyBorder="1" applyAlignment="1">
      <alignment vertical="center"/>
    </xf>
    <xf numFmtId="0" fontId="28" fillId="0" borderId="0" xfId="0" applyFont="1" applyFill="1" applyBorder="1" applyAlignment="1">
      <alignment vertical="center"/>
    </xf>
    <xf numFmtId="0" fontId="26" fillId="0" borderId="0" xfId="0" applyFont="1" applyFill="1" applyBorder="1" applyAlignment="1">
      <alignment horizontal="center" vertical="center"/>
    </xf>
    <xf numFmtId="0" fontId="29" fillId="0" borderId="0" xfId="0" applyFont="1" applyFill="1" applyBorder="1" applyAlignment="1">
      <alignment vertical="center"/>
    </xf>
    <xf numFmtId="0" fontId="15" fillId="0" borderId="1" xfId="52" applyFont="1" applyFill="1" applyBorder="1" applyAlignment="1">
      <alignment horizontal="center" vertical="center" wrapText="1"/>
    </xf>
    <xf numFmtId="0" fontId="30"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7" fillId="0" borderId="3" xfId="52" applyFont="1" applyFill="1" applyBorder="1" applyAlignment="1">
      <alignment horizontal="center" vertical="center" wrapText="1"/>
    </xf>
    <xf numFmtId="0" fontId="7" fillId="0" borderId="9" xfId="52" applyFont="1" applyFill="1" applyBorder="1" applyAlignment="1">
      <alignment horizontal="center" vertical="center" wrapText="1"/>
    </xf>
    <xf numFmtId="0" fontId="7" fillId="0" borderId="10" xfId="52" applyFont="1" applyFill="1" applyBorder="1" applyAlignment="1">
      <alignment horizontal="center" vertical="center" wrapText="1"/>
    </xf>
    <xf numFmtId="0" fontId="7" fillId="0" borderId="11" xfId="52" applyFont="1" applyFill="1" applyBorder="1" applyAlignment="1">
      <alignment horizontal="center" vertical="center" wrapText="1"/>
    </xf>
    <xf numFmtId="0" fontId="15" fillId="2" borderId="4" xfId="0" applyNumberFormat="1" applyFont="1" applyFill="1" applyBorder="1" applyAlignment="1">
      <alignment horizontal="center" vertical="center" wrapText="1"/>
    </xf>
    <xf numFmtId="0" fontId="7" fillId="0" borderId="6" xfId="52" applyFont="1" applyFill="1" applyBorder="1" applyAlignment="1">
      <alignment horizontal="center" vertical="center" wrapText="1"/>
    </xf>
    <xf numFmtId="0" fontId="7" fillId="0" borderId="7" xfId="52" applyFont="1" applyFill="1" applyBorder="1" applyAlignment="1">
      <alignment horizontal="center" vertical="center" wrapText="1"/>
    </xf>
    <xf numFmtId="0" fontId="7" fillId="0" borderId="8" xfId="52" applyFont="1" applyFill="1" applyBorder="1" applyAlignment="1">
      <alignment horizontal="center" vertical="center" wrapText="1"/>
    </xf>
    <xf numFmtId="0" fontId="0" fillId="0" borderId="1" xfId="0" applyBorder="1" applyAlignment="1">
      <alignment horizontal="center" vertical="center"/>
    </xf>
    <xf numFmtId="0" fontId="15" fillId="2" borderId="1" xfId="53" applyNumberFormat="1" applyFont="1" applyFill="1" applyBorder="1" applyAlignment="1">
      <alignment horizontal="center" vertical="center" wrapText="1"/>
    </xf>
    <xf numFmtId="0" fontId="15" fillId="2" borderId="1" xfId="52" applyNumberFormat="1" applyFont="1" applyFill="1" applyBorder="1" applyAlignment="1">
      <alignment horizontal="center" vertical="center" wrapText="1"/>
    </xf>
    <xf numFmtId="0" fontId="13" fillId="0" borderId="1" xfId="51" applyFont="1" applyFill="1" applyBorder="1" applyAlignment="1">
      <alignment horizontal="center" vertical="center" wrapText="1"/>
    </xf>
    <xf numFmtId="0" fontId="7" fillId="0" borderId="1" xfId="51" applyFont="1" applyFill="1" applyBorder="1" applyAlignment="1">
      <alignment horizontal="center" vertical="center" wrapText="1"/>
    </xf>
    <xf numFmtId="0" fontId="31" fillId="0" borderId="1" xfId="51" applyFont="1" applyFill="1" applyBorder="1" applyAlignment="1">
      <alignment horizontal="center" vertical="center" wrapText="1"/>
    </xf>
    <xf numFmtId="0" fontId="13" fillId="0" borderId="2" xfId="51" applyFont="1" applyFill="1" applyBorder="1" applyAlignment="1">
      <alignment horizontal="center" vertical="center" wrapText="1"/>
    </xf>
    <xf numFmtId="0" fontId="7" fillId="0" borderId="2" xfId="51" applyFont="1" applyFill="1" applyBorder="1" applyAlignment="1">
      <alignment horizontal="center" vertical="center" wrapText="1"/>
    </xf>
    <xf numFmtId="0" fontId="13" fillId="0" borderId="1" xfId="51" applyFont="1" applyFill="1" applyBorder="1" applyAlignment="1">
      <alignment horizontal="left" vertical="center" wrapText="1"/>
    </xf>
    <xf numFmtId="0" fontId="7" fillId="2" borderId="1" xfId="52" applyNumberFormat="1" applyFont="1" applyFill="1" applyBorder="1" applyAlignment="1">
      <alignment horizontal="center" vertical="center" wrapText="1"/>
    </xf>
    <xf numFmtId="0" fontId="7" fillId="2" borderId="1" xfId="0" applyFont="1" applyFill="1" applyBorder="1" applyAlignment="1">
      <alignment vertical="center"/>
    </xf>
    <xf numFmtId="0" fontId="13" fillId="0" borderId="3" xfId="51" applyFont="1" applyFill="1" applyBorder="1" applyAlignment="1">
      <alignment horizontal="center" vertical="center" wrapText="1"/>
    </xf>
    <xf numFmtId="0" fontId="7" fillId="0" borderId="3" xfId="51" applyFont="1" applyFill="1" applyBorder="1" applyAlignment="1">
      <alignment horizontal="center" vertical="center" wrapText="1"/>
    </xf>
    <xf numFmtId="0" fontId="13" fillId="0" borderId="1" xfId="0" applyFont="1" applyFill="1" applyBorder="1" applyAlignment="1">
      <alignment vertical="center"/>
    </xf>
    <xf numFmtId="0" fontId="13" fillId="0" borderId="1" xfId="0" applyFont="1" applyFill="1" applyBorder="1" applyAlignment="1">
      <alignment horizontal="center" vertical="center"/>
    </xf>
    <xf numFmtId="0" fontId="7" fillId="0" borderId="4" xfId="51" applyFont="1" applyFill="1" applyBorder="1" applyAlignment="1">
      <alignment horizontal="center" vertical="center" wrapText="1"/>
    </xf>
    <xf numFmtId="0" fontId="15" fillId="0" borderId="1" xfId="51" applyFont="1" applyFill="1" applyBorder="1" applyAlignment="1">
      <alignment horizontal="center" vertical="center" wrapText="1"/>
    </xf>
    <xf numFmtId="0" fontId="7" fillId="0" borderId="2" xfId="51" applyNumberFormat="1" applyFont="1" applyFill="1" applyBorder="1" applyAlignment="1">
      <alignment horizontal="center" vertical="center" wrapText="1"/>
    </xf>
    <xf numFmtId="0" fontId="7" fillId="0" borderId="3" xfId="51" applyNumberFormat="1" applyFont="1" applyFill="1" applyBorder="1" applyAlignment="1">
      <alignment horizontal="center" vertical="center" wrapText="1"/>
    </xf>
    <xf numFmtId="0" fontId="27" fillId="0" borderId="1" xfId="51" applyFont="1" applyFill="1" applyBorder="1" applyAlignment="1">
      <alignment horizontal="center" vertical="center" wrapText="1"/>
    </xf>
    <xf numFmtId="0" fontId="13" fillId="0" borderId="4" xfId="51" applyFont="1" applyFill="1" applyBorder="1" applyAlignment="1">
      <alignment horizontal="center" vertical="center" wrapText="1"/>
    </xf>
    <xf numFmtId="0" fontId="7" fillId="0" borderId="4" xfId="51" applyNumberFormat="1" applyFont="1" applyFill="1" applyBorder="1" applyAlignment="1">
      <alignment horizontal="center" vertical="center" wrapText="1"/>
    </xf>
    <xf numFmtId="0" fontId="15" fillId="2" borderId="1" xfId="0" applyNumberFormat="1" applyFont="1" applyFill="1" applyBorder="1" applyAlignment="1">
      <alignment horizontal="center" vertical="center"/>
    </xf>
    <xf numFmtId="0" fontId="7" fillId="2" borderId="1" xfId="52" applyNumberFormat="1" applyFont="1" applyFill="1" applyBorder="1" applyAlignment="1">
      <alignment horizontal="center" vertical="center"/>
    </xf>
    <xf numFmtId="0" fontId="32" fillId="0" borderId="5" xfId="0" applyFont="1" applyFill="1" applyBorder="1" applyAlignment="1">
      <alignment horizontal="left" vertical="center"/>
    </xf>
    <xf numFmtId="0" fontId="15" fillId="2" borderId="0" xfId="0" applyFont="1" applyFill="1" applyAlignment="1">
      <alignment vertical="center"/>
    </xf>
    <xf numFmtId="0" fontId="7" fillId="2" borderId="0" xfId="0" applyFont="1" applyFill="1" applyAlignment="1">
      <alignment vertical="center" wrapText="1"/>
    </xf>
    <xf numFmtId="0" fontId="33" fillId="2" borderId="0" xfId="0" applyFont="1" applyFill="1" applyAlignment="1">
      <alignment vertical="center"/>
    </xf>
    <xf numFmtId="0" fontId="34" fillId="2" borderId="0" xfId="0" applyFont="1" applyFill="1" applyBorder="1" applyAlignment="1">
      <alignment vertical="center"/>
    </xf>
    <xf numFmtId="0" fontId="16" fillId="0" borderId="0" xfId="0" applyFont="1" applyFill="1" applyAlignment="1">
      <alignment vertical="center"/>
    </xf>
    <xf numFmtId="0" fontId="7" fillId="0" borderId="0" xfId="0" applyFont="1" applyFill="1" applyAlignment="1">
      <alignment vertical="center"/>
    </xf>
    <xf numFmtId="0" fontId="27" fillId="0" borderId="0" xfId="0" applyFont="1"/>
    <xf numFmtId="0" fontId="16" fillId="2" borderId="0" xfId="0" applyFont="1" applyFill="1" applyAlignment="1">
      <alignment vertical="center"/>
    </xf>
    <xf numFmtId="0" fontId="16" fillId="2" borderId="0" xfId="0" applyFont="1" applyFill="1" applyBorder="1" applyAlignment="1">
      <alignment vertical="center"/>
    </xf>
    <xf numFmtId="0" fontId="16" fillId="0" borderId="0" xfId="0" applyFont="1" applyFill="1" applyBorder="1" applyAlignment="1">
      <alignment vertical="center"/>
    </xf>
    <xf numFmtId="176" fontId="16" fillId="2" borderId="0" xfId="0" applyNumberFormat="1" applyFont="1" applyFill="1" applyAlignment="1">
      <alignment vertical="center"/>
    </xf>
    <xf numFmtId="0" fontId="34" fillId="2" borderId="0" xfId="0" applyFont="1" applyFill="1" applyAlignment="1">
      <alignment vertical="center"/>
    </xf>
    <xf numFmtId="0" fontId="35" fillId="2" borderId="0" xfId="0" applyFont="1" applyFill="1" applyAlignment="1">
      <alignment vertical="center"/>
    </xf>
    <xf numFmtId="177" fontId="35" fillId="2" borderId="0" xfId="0" applyNumberFormat="1" applyFont="1" applyFill="1" applyAlignment="1">
      <alignment vertical="center"/>
    </xf>
    <xf numFmtId="0" fontId="35" fillId="0" borderId="0" xfId="0" applyFont="1" applyFill="1" applyAlignment="1">
      <alignment vertical="center"/>
    </xf>
    <xf numFmtId="0" fontId="33" fillId="0" borderId="0" xfId="0" applyFont="1" applyFill="1" applyAlignment="1">
      <alignment vertical="center"/>
    </xf>
    <xf numFmtId="2" fontId="16" fillId="2" borderId="0" xfId="0" applyNumberFormat="1" applyFont="1" applyFill="1" applyAlignment="1">
      <alignment vertical="center"/>
    </xf>
    <xf numFmtId="179" fontId="16" fillId="2" borderId="0" xfId="0" applyNumberFormat="1" applyFont="1" applyFill="1" applyAlignment="1">
      <alignment vertical="center"/>
    </xf>
    <xf numFmtId="0" fontId="36" fillId="2" borderId="0" xfId="0" applyFont="1" applyFill="1" applyAlignment="1">
      <alignment vertical="center"/>
    </xf>
    <xf numFmtId="0" fontId="34" fillId="2" borderId="0" xfId="0" applyFont="1" applyFill="1" applyAlignment="1">
      <alignment horizontal="center" vertical="center"/>
    </xf>
    <xf numFmtId="0" fontId="7" fillId="2" borderId="0" xfId="0" applyFont="1" applyFill="1" applyAlignment="1">
      <alignment horizontal="center" vertical="center"/>
    </xf>
    <xf numFmtId="0" fontId="7" fillId="2" borderId="0" xfId="0" applyFont="1" applyFill="1" applyAlignment="1">
      <alignment vertical="center"/>
    </xf>
    <xf numFmtId="0" fontId="15" fillId="2" borderId="0" xfId="0" applyFont="1" applyFill="1" applyAlignment="1">
      <alignment horizontal="center" vertical="center"/>
    </xf>
    <xf numFmtId="177" fontId="7" fillId="2" borderId="0" xfId="0" applyNumberFormat="1" applyFont="1" applyFill="1" applyAlignment="1">
      <alignment vertical="center"/>
    </xf>
    <xf numFmtId="178" fontId="7" fillId="2" borderId="0" xfId="0" applyNumberFormat="1" applyFont="1" applyFill="1" applyAlignment="1">
      <alignment vertical="center"/>
    </xf>
    <xf numFmtId="178" fontId="7" fillId="2" borderId="0" xfId="0" applyNumberFormat="1" applyFont="1" applyFill="1" applyAlignment="1">
      <alignment horizontal="center" vertical="center"/>
    </xf>
    <xf numFmtId="177" fontId="7" fillId="2" borderId="0" xfId="0" applyNumberFormat="1" applyFont="1" applyFill="1" applyAlignment="1">
      <alignment horizontal="center" vertical="center"/>
    </xf>
    <xf numFmtId="0" fontId="37" fillId="2" borderId="0" xfId="0" applyFont="1" applyFill="1" applyAlignment="1">
      <alignment horizontal="left" vertical="center"/>
    </xf>
    <xf numFmtId="0" fontId="37" fillId="2" borderId="0" xfId="0" applyFont="1" applyFill="1" applyAlignment="1">
      <alignment horizontal="center" vertical="center"/>
    </xf>
    <xf numFmtId="0" fontId="37" fillId="2" borderId="0" xfId="0" applyFont="1" applyFill="1" applyAlignment="1">
      <alignment vertical="center"/>
    </xf>
    <xf numFmtId="180" fontId="7" fillId="2" borderId="0" xfId="0" applyNumberFormat="1" applyFont="1" applyFill="1" applyAlignment="1">
      <alignment vertical="center"/>
    </xf>
    <xf numFmtId="0" fontId="38" fillId="2" borderId="10" xfId="0" applyFont="1" applyFill="1" applyBorder="1" applyAlignment="1">
      <alignment vertical="center"/>
    </xf>
    <xf numFmtId="0" fontId="38" fillId="2" borderId="10" xfId="0" applyFont="1" applyFill="1" applyBorder="1" applyAlignment="1">
      <alignment vertical="center" wrapText="1"/>
    </xf>
    <xf numFmtId="177" fontId="38" fillId="2" borderId="10" xfId="0" applyNumberFormat="1" applyFont="1" applyFill="1" applyBorder="1" applyAlignment="1">
      <alignment vertical="center" wrapText="1"/>
    </xf>
    <xf numFmtId="178" fontId="38" fillId="2" borderId="10" xfId="0" applyNumberFormat="1" applyFont="1" applyFill="1" applyBorder="1" applyAlignment="1">
      <alignment vertical="center" wrapText="1"/>
    </xf>
    <xf numFmtId="0" fontId="38" fillId="2" borderId="0" xfId="0" applyFont="1" applyFill="1" applyBorder="1" applyAlignment="1">
      <alignment vertical="center" wrapText="1"/>
    </xf>
    <xf numFmtId="177" fontId="38" fillId="2" borderId="0" xfId="0" applyNumberFormat="1" applyFont="1" applyFill="1" applyBorder="1" applyAlignment="1">
      <alignment vertical="center" wrapText="1"/>
    </xf>
    <xf numFmtId="0" fontId="39" fillId="2" borderId="2" xfId="0" applyFont="1" applyFill="1" applyBorder="1" applyAlignment="1">
      <alignment horizontal="center" vertical="center" wrapText="1"/>
    </xf>
    <xf numFmtId="0" fontId="39" fillId="2" borderId="12" xfId="0" applyFont="1" applyFill="1" applyBorder="1" applyAlignment="1">
      <alignment horizontal="center" vertical="center" wrapText="1"/>
    </xf>
    <xf numFmtId="0" fontId="39" fillId="2" borderId="1" xfId="0" applyFont="1" applyFill="1" applyBorder="1" applyAlignment="1">
      <alignment horizontal="center" vertical="center" wrapText="1"/>
    </xf>
    <xf numFmtId="0" fontId="15" fillId="2" borderId="1" xfId="0" applyFont="1" applyFill="1" applyBorder="1" applyAlignment="1">
      <alignment vertical="center" wrapText="1"/>
    </xf>
    <xf numFmtId="0" fontId="15" fillId="2" borderId="1" xfId="0" applyFont="1" applyFill="1" applyBorder="1" applyAlignment="1">
      <alignment horizontal="center" vertical="center" wrapText="1"/>
    </xf>
    <xf numFmtId="177" fontId="39" fillId="2" borderId="6" xfId="0" applyNumberFormat="1" applyFont="1" applyFill="1" applyBorder="1" applyAlignment="1">
      <alignment horizontal="center" vertical="center" wrapText="1"/>
    </xf>
    <xf numFmtId="177" fontId="15" fillId="2" borderId="7" xfId="0" applyNumberFormat="1" applyFont="1" applyFill="1" applyBorder="1" applyAlignment="1">
      <alignment horizontal="center" vertical="center" wrapText="1"/>
    </xf>
    <xf numFmtId="177" fontId="15" fillId="2" borderId="8" xfId="0" applyNumberFormat="1" applyFont="1" applyFill="1" applyBorder="1" applyAlignment="1">
      <alignment horizontal="center" vertical="center" wrapText="1"/>
    </xf>
    <xf numFmtId="177" fontId="39" fillId="2" borderId="6" xfId="0" applyNumberFormat="1" applyFont="1" applyFill="1" applyBorder="1" applyAlignment="1">
      <alignment horizontal="center" vertical="center"/>
    </xf>
    <xf numFmtId="177" fontId="15" fillId="2" borderId="7" xfId="0" applyNumberFormat="1" applyFont="1" applyFill="1" applyBorder="1" applyAlignment="1">
      <alignment horizontal="center" vertical="center"/>
    </xf>
    <xf numFmtId="177" fontId="15" fillId="2" borderId="8" xfId="0" applyNumberFormat="1" applyFont="1" applyFill="1" applyBorder="1" applyAlignment="1">
      <alignment horizontal="center" vertical="center"/>
    </xf>
    <xf numFmtId="0" fontId="39" fillId="2" borderId="1" xfId="0" applyFont="1" applyFill="1" applyBorder="1" applyAlignment="1">
      <alignment horizontal="center" vertical="center"/>
    </xf>
    <xf numFmtId="0" fontId="15" fillId="2" borderId="3" xfId="0" applyFont="1" applyFill="1" applyBorder="1" applyAlignment="1">
      <alignment horizontal="center" vertical="center" wrapText="1"/>
    </xf>
    <xf numFmtId="0" fontId="15" fillId="2" borderId="13" xfId="0" applyFont="1" applyFill="1" applyBorder="1" applyAlignment="1">
      <alignment horizontal="center" vertical="center" wrapText="1"/>
    </xf>
    <xf numFmtId="0" fontId="39" fillId="2" borderId="3" xfId="0" applyFont="1" applyFill="1" applyBorder="1" applyAlignment="1">
      <alignment horizontal="center" vertical="center" wrapText="1"/>
    </xf>
    <xf numFmtId="177" fontId="39" fillId="2" borderId="1" xfId="61" applyNumberFormat="1" applyFont="1" applyFill="1" applyBorder="1" applyAlignment="1">
      <alignment horizontal="center" vertical="center" wrapText="1"/>
    </xf>
    <xf numFmtId="178" fontId="39" fillId="2" borderId="1" xfId="61" applyNumberFormat="1" applyFont="1" applyFill="1" applyBorder="1" applyAlignment="1">
      <alignment horizontal="center" vertical="center" wrapText="1"/>
    </xf>
    <xf numFmtId="178" fontId="15" fillId="2" borderId="1" xfId="61" applyNumberFormat="1" applyFont="1" applyFill="1" applyBorder="1" applyAlignment="1">
      <alignment horizontal="center" vertical="center" wrapText="1"/>
    </xf>
    <xf numFmtId="177" fontId="15" fillId="2" borderId="1" xfId="61" applyNumberFormat="1" applyFont="1" applyFill="1" applyBorder="1" applyAlignment="1">
      <alignment horizontal="center" vertical="center" wrapText="1"/>
    </xf>
    <xf numFmtId="177" fontId="39" fillId="2" borderId="6" xfId="61" applyNumberFormat="1" applyFont="1" applyFill="1" applyBorder="1" applyAlignment="1">
      <alignment horizontal="center" vertical="center" wrapText="1"/>
    </xf>
    <xf numFmtId="177" fontId="39" fillId="2" borderId="7" xfId="61" applyNumberFormat="1" applyFont="1" applyFill="1" applyBorder="1" applyAlignment="1">
      <alignment horizontal="center" vertical="center" wrapText="1"/>
    </xf>
    <xf numFmtId="177" fontId="39" fillId="2" borderId="8" xfId="61" applyNumberFormat="1" applyFont="1" applyFill="1" applyBorder="1" applyAlignment="1">
      <alignment horizontal="center" vertical="center" wrapText="1"/>
    </xf>
    <xf numFmtId="177" fontId="39" fillId="2" borderId="7" xfId="0" applyNumberFormat="1" applyFont="1" applyFill="1" applyBorder="1" applyAlignment="1">
      <alignment horizontal="center" vertical="center"/>
    </xf>
    <xf numFmtId="177" fontId="39" fillId="2" borderId="8" xfId="0" applyNumberFormat="1" applyFont="1" applyFill="1" applyBorder="1" applyAlignment="1">
      <alignment horizontal="center" vertical="center"/>
    </xf>
    <xf numFmtId="177" fontId="39" fillId="2" borderId="1" xfId="0" applyNumberFormat="1" applyFont="1" applyFill="1" applyBorder="1" applyAlignment="1">
      <alignment horizontal="center" vertical="center"/>
    </xf>
    <xf numFmtId="177" fontId="15" fillId="2" borderId="1" xfId="0" applyNumberFormat="1" applyFont="1" applyFill="1" applyBorder="1" applyAlignment="1">
      <alignment horizontal="center" vertical="center"/>
    </xf>
    <xf numFmtId="0" fontId="39" fillId="2" borderId="1" xfId="0" applyFont="1" applyFill="1" applyBorder="1" applyAlignment="1">
      <alignment vertical="center"/>
    </xf>
    <xf numFmtId="0" fontId="15" fillId="2" borderId="3" xfId="0" applyFont="1" applyFill="1" applyBorder="1" applyAlignment="1">
      <alignment vertical="center" wrapText="1"/>
    </xf>
    <xf numFmtId="0" fontId="15" fillId="2" borderId="13" xfId="0" applyFont="1" applyFill="1" applyBorder="1" applyAlignment="1">
      <alignment vertical="center" wrapText="1"/>
    </xf>
    <xf numFmtId="0" fontId="39" fillId="2" borderId="4" xfId="0" applyFont="1" applyFill="1" applyBorder="1" applyAlignment="1">
      <alignment horizontal="center" vertical="center" wrapText="1"/>
    </xf>
    <xf numFmtId="0" fontId="40" fillId="0" borderId="1" xfId="51" applyFont="1" applyFill="1" applyBorder="1" applyAlignment="1">
      <alignment horizontal="left" vertical="center" wrapText="1"/>
    </xf>
    <xf numFmtId="0" fontId="40" fillId="0" borderId="1" xfId="0" applyFont="1" applyFill="1" applyBorder="1" applyAlignment="1">
      <alignment vertical="center" wrapText="1"/>
    </xf>
    <xf numFmtId="0" fontId="40" fillId="0" borderId="0" xfId="0" applyFont="1" applyFill="1" applyBorder="1" applyAlignment="1">
      <alignment vertical="center" wrapText="1"/>
    </xf>
    <xf numFmtId="0" fontId="15" fillId="2" borderId="1" xfId="0" applyFont="1" applyFill="1" applyBorder="1" applyAlignment="1">
      <alignment horizontal="left" vertical="center" wrapText="1"/>
    </xf>
    <xf numFmtId="0" fontId="7" fillId="2" borderId="1" xfId="61" applyNumberFormat="1" applyFont="1" applyFill="1" applyBorder="1" applyAlignment="1">
      <alignment horizontal="center" vertical="center"/>
    </xf>
    <xf numFmtId="0" fontId="23" fillId="2" borderId="1" xfId="0" applyNumberFormat="1" applyFont="1" applyFill="1" applyBorder="1" applyAlignment="1">
      <alignment horizontal="center" vertical="center"/>
    </xf>
    <xf numFmtId="0" fontId="15" fillId="4" borderId="1" xfId="0" applyFont="1" applyFill="1" applyBorder="1" applyAlignment="1">
      <alignment horizontal="center" vertical="center"/>
    </xf>
    <xf numFmtId="0" fontId="15" fillId="4" borderId="1" xfId="0" applyFont="1" applyFill="1" applyBorder="1" applyAlignment="1">
      <alignment horizontal="left" vertical="center"/>
    </xf>
    <xf numFmtId="0" fontId="15" fillId="4" borderId="1" xfId="0" applyFont="1" applyFill="1" applyBorder="1" applyAlignment="1">
      <alignment horizontal="left" vertical="center" wrapText="1"/>
    </xf>
    <xf numFmtId="0" fontId="15" fillId="4" borderId="1" xfId="0" applyFont="1" applyFill="1" applyBorder="1" applyAlignment="1">
      <alignment horizontal="center" vertical="center" wrapText="1"/>
    </xf>
    <xf numFmtId="0" fontId="15" fillId="4" borderId="1" xfId="0" applyNumberFormat="1" applyFont="1" applyFill="1" applyBorder="1" applyAlignment="1">
      <alignment horizontal="center" vertical="center" wrapText="1"/>
    </xf>
    <xf numFmtId="0" fontId="7" fillId="4" borderId="1" xfId="0" applyNumberFormat="1" applyFont="1" applyFill="1" applyBorder="1" applyAlignment="1">
      <alignment horizontal="center" vertical="center"/>
    </xf>
    <xf numFmtId="0" fontId="7" fillId="5" borderId="1" xfId="0" applyFont="1" applyFill="1" applyBorder="1" applyAlignment="1">
      <alignment horizontal="center" vertical="center"/>
    </xf>
    <xf numFmtId="0" fontId="7" fillId="5" borderId="1" xfId="63" applyFont="1" applyFill="1" applyBorder="1" applyAlignment="1">
      <alignment horizontal="left" vertical="center" wrapText="1"/>
    </xf>
    <xf numFmtId="0" fontId="7" fillId="5" borderId="1" xfId="0" applyFont="1" applyFill="1" applyBorder="1" applyAlignment="1">
      <alignment horizontal="left" vertical="center" wrapText="1"/>
    </xf>
    <xf numFmtId="0" fontId="7" fillId="5" borderId="1" xfId="52" applyFont="1" applyFill="1" applyBorder="1" applyAlignment="1">
      <alignment horizontal="left" vertical="center" wrapText="1"/>
    </xf>
    <xf numFmtId="0" fontId="15" fillId="5" borderId="1" xfId="0" applyNumberFormat="1" applyFont="1" applyFill="1" applyBorder="1" applyAlignment="1">
      <alignment horizontal="center" vertical="center" wrapText="1"/>
    </xf>
    <xf numFmtId="0" fontId="7" fillId="5" borderId="1" xfId="53" applyNumberFormat="1" applyFont="1" applyFill="1" applyBorder="1" applyAlignment="1">
      <alignment horizontal="center" vertical="center" wrapText="1"/>
    </xf>
    <xf numFmtId="0" fontId="7" fillId="5" borderId="1" xfId="0" applyNumberFormat="1" applyFont="1" applyFill="1" applyBorder="1" applyAlignment="1">
      <alignment horizontal="center" vertical="center" wrapText="1"/>
    </xf>
    <xf numFmtId="0" fontId="7" fillId="5" borderId="1" xfId="0" applyNumberFormat="1" applyFont="1" applyFill="1" applyBorder="1" applyAlignment="1">
      <alignment horizontal="center" vertical="center"/>
    </xf>
    <xf numFmtId="0" fontId="13" fillId="2" borderId="1" xfId="63" applyFont="1" applyFill="1" applyBorder="1" applyAlignment="1">
      <alignment horizontal="left" vertical="center" wrapText="1"/>
    </xf>
    <xf numFmtId="0" fontId="7" fillId="0" borderId="1" xfId="0" applyFont="1" applyFill="1" applyBorder="1" applyAlignment="1">
      <alignment horizontal="left" vertical="center" wrapText="1"/>
    </xf>
    <xf numFmtId="0" fontId="7" fillId="2" borderId="1" xfId="52" applyFont="1" applyFill="1" applyBorder="1" applyAlignment="1">
      <alignment horizontal="left" vertical="center" wrapText="1"/>
    </xf>
    <xf numFmtId="0" fontId="13" fillId="0" borderId="1" xfId="52" applyFont="1" applyFill="1" applyBorder="1" applyAlignment="1">
      <alignment horizontal="center" vertical="center" wrapText="1"/>
    </xf>
    <xf numFmtId="0" fontId="7" fillId="0" borderId="1" xfId="52" applyNumberFormat="1" applyFont="1" applyFill="1" applyBorder="1" applyAlignment="1">
      <alignment horizontal="center" vertical="center" wrapText="1"/>
    </xf>
    <xf numFmtId="0" fontId="27" fillId="2" borderId="1" xfId="0" applyNumberFormat="1" applyFont="1" applyFill="1" applyBorder="1" applyAlignment="1">
      <alignment horizontal="center" vertical="center"/>
    </xf>
    <xf numFmtId="0" fontId="7" fillId="6" borderId="1" xfId="52" applyNumberFormat="1" applyFont="1" applyFill="1" applyBorder="1" applyAlignment="1">
      <alignment horizontal="center" vertical="center"/>
    </xf>
    <xf numFmtId="0" fontId="15" fillId="0" borderId="1" xfId="52" applyNumberFormat="1" applyFont="1" applyFill="1" applyBorder="1" applyAlignment="1">
      <alignment horizontal="center" vertical="center" wrapText="1"/>
    </xf>
    <xf numFmtId="0" fontId="7" fillId="5" borderId="1" xfId="0" applyFont="1" applyFill="1" applyBorder="1" applyAlignment="1">
      <alignment horizontal="left" vertical="center"/>
    </xf>
    <xf numFmtId="177" fontId="13" fillId="2" borderId="1" xfId="0" applyNumberFormat="1" applyFont="1" applyFill="1" applyBorder="1" applyAlignment="1" applyProtection="1">
      <alignment horizontal="left" vertical="center" wrapText="1"/>
      <protection locked="0"/>
    </xf>
    <xf numFmtId="0" fontId="7" fillId="0" borderId="1" xfId="52" applyNumberFormat="1" applyFont="1" applyFill="1" applyBorder="1" applyAlignment="1">
      <alignment horizontal="center" vertical="center"/>
    </xf>
    <xf numFmtId="0" fontId="13" fillId="0" borderId="1" xfId="50" applyFont="1" applyFill="1" applyBorder="1" applyAlignment="1">
      <alignment horizontal="left" vertical="center"/>
    </xf>
    <xf numFmtId="0" fontId="7" fillId="6" borderId="1" xfId="0" applyNumberFormat="1" applyFont="1" applyFill="1" applyBorder="1" applyAlignment="1">
      <alignment horizontal="center" vertical="center"/>
    </xf>
    <xf numFmtId="0" fontId="7" fillId="4" borderId="1" xfId="63" applyFont="1" applyFill="1" applyBorder="1" applyAlignment="1">
      <alignment horizontal="left" vertical="center" wrapText="1"/>
    </xf>
    <xf numFmtId="0" fontId="7" fillId="4" borderId="1" xfId="63" applyFont="1" applyFill="1" applyBorder="1" applyAlignment="1">
      <alignment horizontal="center" vertical="center" wrapText="1"/>
    </xf>
    <xf numFmtId="0" fontId="15" fillId="4" borderId="1" xfId="52" applyNumberFormat="1" applyFont="1" applyFill="1" applyBorder="1" applyAlignment="1">
      <alignment horizontal="center" vertical="center" wrapText="1"/>
    </xf>
    <xf numFmtId="0" fontId="7" fillId="5" borderId="1" xfId="63" applyFont="1" applyFill="1" applyBorder="1" applyAlignment="1">
      <alignment horizontal="center" vertical="center" wrapText="1"/>
    </xf>
    <xf numFmtId="0" fontId="7" fillId="2" borderId="1" xfId="63" applyFont="1" applyFill="1" applyBorder="1" applyAlignment="1">
      <alignment horizontal="center" vertical="center" wrapText="1"/>
    </xf>
    <xf numFmtId="0" fontId="13" fillId="2" borderId="1" xfId="0" applyFont="1" applyFill="1" applyBorder="1" applyAlignment="1">
      <alignment horizontal="left" vertical="center"/>
    </xf>
    <xf numFmtId="0" fontId="13" fillId="2" borderId="1" xfId="0" applyFont="1" applyFill="1" applyBorder="1" applyAlignment="1" applyProtection="1">
      <alignment horizontal="left" vertical="center" wrapText="1"/>
      <protection locked="0"/>
    </xf>
    <xf numFmtId="0" fontId="7" fillId="0" borderId="1" xfId="0" applyNumberFormat="1" applyFont="1" applyFill="1" applyBorder="1" applyAlignment="1">
      <alignment horizontal="center" vertical="center"/>
    </xf>
    <xf numFmtId="0" fontId="15" fillId="6" borderId="1" xfId="0" applyNumberFormat="1" applyFont="1" applyFill="1" applyBorder="1" applyAlignment="1">
      <alignment horizontal="center" vertical="center" wrapText="1"/>
    </xf>
    <xf numFmtId="0" fontId="7" fillId="2" borderId="1" xfId="59" applyNumberFormat="1" applyFont="1" applyFill="1" applyBorder="1" applyAlignment="1">
      <alignment horizontal="center" vertical="center"/>
    </xf>
    <xf numFmtId="0" fontId="13" fillId="2" borderId="1" xfId="0" applyFont="1" applyFill="1" applyBorder="1" applyAlignment="1">
      <alignment horizontal="left" vertical="center" wrapText="1"/>
    </xf>
    <xf numFmtId="0" fontId="13" fillId="0" borderId="1" xfId="0" applyFont="1" applyBorder="1" applyAlignment="1">
      <alignment horizontal="left" vertical="center"/>
    </xf>
    <xf numFmtId="0" fontId="7" fillId="6" borderId="1" xfId="0" applyNumberFormat="1" applyFont="1" applyFill="1" applyBorder="1" applyAlignment="1">
      <alignment horizontal="center" vertical="center" wrapText="1"/>
    </xf>
    <xf numFmtId="176" fontId="7" fillId="5" borderId="1" xfId="0" applyNumberFormat="1" applyFont="1" applyFill="1" applyBorder="1" applyAlignment="1">
      <alignment horizontal="left" vertical="center" wrapText="1"/>
    </xf>
    <xf numFmtId="0" fontId="13" fillId="2" borderId="1" xfId="62" applyFont="1" applyFill="1" applyBorder="1" applyAlignment="1">
      <alignment horizontal="left" vertical="center" wrapText="1"/>
    </xf>
    <xf numFmtId="0" fontId="15" fillId="5" borderId="1" xfId="0" applyFont="1" applyFill="1" applyBorder="1" applyAlignment="1">
      <alignment horizontal="left" vertical="center" wrapText="1"/>
    </xf>
    <xf numFmtId="0" fontId="7" fillId="6" borderId="1" xfId="52" applyNumberFormat="1" applyFont="1" applyFill="1" applyBorder="1" applyAlignment="1">
      <alignment horizontal="center" vertical="center" wrapText="1"/>
    </xf>
    <xf numFmtId="0" fontId="7" fillId="0" borderId="1" xfId="52" applyNumberFormat="1" applyFont="1" applyFill="1" applyBorder="1" applyAlignment="1">
      <alignment horizontal="center" vertical="center" wrapText="1"/>
    </xf>
    <xf numFmtId="0" fontId="7" fillId="5" borderId="1" xfId="52" applyNumberFormat="1" applyFont="1" applyFill="1" applyBorder="1" applyAlignment="1">
      <alignment horizontal="center" vertical="center" wrapText="1"/>
    </xf>
    <xf numFmtId="178" fontId="7" fillId="5" borderId="1" xfId="52" applyNumberFormat="1" applyFont="1" applyFill="1" applyBorder="1" applyAlignment="1">
      <alignment horizontal="left" vertical="center" wrapText="1"/>
    </xf>
    <xf numFmtId="0" fontId="7" fillId="6" borderId="1" xfId="53" applyNumberFormat="1" applyFont="1" applyFill="1" applyBorder="1" applyAlignment="1">
      <alignment horizontal="center" vertical="center" wrapText="1"/>
    </xf>
    <xf numFmtId="0" fontId="7" fillId="0" borderId="1" xfId="53" applyNumberFormat="1" applyFont="1" applyFill="1" applyBorder="1" applyAlignment="1">
      <alignment horizontal="center" vertical="center" wrapText="1"/>
    </xf>
    <xf numFmtId="0" fontId="7" fillId="7" borderId="1" xfId="0" applyNumberFormat="1" applyFont="1" applyFill="1" applyBorder="1" applyAlignment="1">
      <alignment horizontal="center" vertical="center"/>
    </xf>
    <xf numFmtId="0" fontId="7" fillId="0" borderId="1" xfId="61" applyNumberFormat="1" applyFont="1" applyFill="1" applyBorder="1" applyAlignment="1">
      <alignment horizontal="center" vertical="center"/>
    </xf>
    <xf numFmtId="0" fontId="7" fillId="7" borderId="1" xfId="0" applyNumberFormat="1" applyFont="1" applyFill="1" applyBorder="1" applyAlignment="1">
      <alignment vertical="center"/>
    </xf>
    <xf numFmtId="0" fontId="7" fillId="0" borderId="1" xfId="0" applyNumberFormat="1" applyFont="1" applyFill="1" applyBorder="1" applyAlignment="1">
      <alignment vertical="center"/>
    </xf>
    <xf numFmtId="0" fontId="7" fillId="6" borderId="1" xfId="0" applyNumberFormat="1" applyFont="1" applyFill="1" applyBorder="1" applyAlignment="1">
      <alignment vertical="center"/>
    </xf>
    <xf numFmtId="0" fontId="7" fillId="0" borderId="1" xfId="0" applyNumberFormat="1" applyFont="1" applyFill="1" applyBorder="1" applyAlignment="1">
      <alignment vertical="center"/>
    </xf>
    <xf numFmtId="0" fontId="15" fillId="0" borderId="1" xfId="0" applyNumberFormat="1" applyFont="1" applyFill="1" applyBorder="1" applyAlignment="1">
      <alignment horizontal="center" vertical="center" wrapText="1"/>
    </xf>
    <xf numFmtId="0" fontId="7" fillId="7" borderId="1" xfId="0" applyNumberFormat="1" applyFont="1" applyFill="1" applyBorder="1" applyAlignment="1">
      <alignment horizontal="center" vertical="center" wrapText="1"/>
    </xf>
    <xf numFmtId="0" fontId="13" fillId="5" borderId="1" xfId="0" applyFont="1" applyFill="1" applyBorder="1" applyAlignment="1">
      <alignment horizontal="left" vertical="center" wrapText="1"/>
    </xf>
    <xf numFmtId="0" fontId="7" fillId="5" borderId="1" xfId="0" applyFont="1" applyFill="1" applyBorder="1" applyAlignment="1">
      <alignment horizontal="center" vertical="center" wrapText="1"/>
    </xf>
    <xf numFmtId="0" fontId="7" fillId="2" borderId="1" xfId="0" applyNumberFormat="1" applyFont="1" applyFill="1" applyBorder="1" applyAlignment="1">
      <alignment vertical="center"/>
    </xf>
    <xf numFmtId="0" fontId="7" fillId="7" borderId="1" xfId="52" applyNumberFormat="1" applyFont="1" applyFill="1" applyBorder="1" applyAlignment="1">
      <alignment horizontal="center" vertical="center" wrapText="1"/>
    </xf>
    <xf numFmtId="177" fontId="7" fillId="5" borderId="1" xfId="0" applyNumberFormat="1" applyFont="1" applyFill="1" applyBorder="1" applyAlignment="1">
      <alignment horizontal="left" vertical="center" wrapText="1"/>
    </xf>
    <xf numFmtId="0" fontId="13" fillId="0" borderId="1" xfId="63" applyFont="1" applyFill="1" applyBorder="1" applyAlignment="1">
      <alignment horizontal="left" vertical="center" wrapText="1"/>
    </xf>
    <xf numFmtId="0"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shrinkToFit="1"/>
    </xf>
    <xf numFmtId="0" fontId="23" fillId="0" borderId="1" xfId="0" applyNumberFormat="1" applyFont="1" applyFill="1" applyBorder="1" applyAlignment="1">
      <alignment horizontal="center" vertical="center" wrapText="1"/>
    </xf>
    <xf numFmtId="0" fontId="13" fillId="0" borderId="1" xfId="0" applyFont="1" applyFill="1" applyBorder="1" applyAlignment="1">
      <alignment horizontal="left" vertical="center" wrapText="1"/>
    </xf>
    <xf numFmtId="0" fontId="7" fillId="2" borderId="1" xfId="3" applyNumberFormat="1" applyFont="1" applyFill="1" applyBorder="1" applyAlignment="1">
      <alignment horizontal="center" vertical="center"/>
    </xf>
    <xf numFmtId="1" fontId="7" fillId="5" borderId="1" xfId="0" applyNumberFormat="1" applyFont="1" applyFill="1" applyBorder="1" applyAlignment="1">
      <alignment horizontal="center" vertical="center"/>
    </xf>
    <xf numFmtId="1" fontId="7" fillId="2" borderId="1" xfId="0" applyNumberFormat="1" applyFont="1" applyFill="1" applyBorder="1" applyAlignment="1">
      <alignment horizontal="center" vertical="center"/>
    </xf>
    <xf numFmtId="2" fontId="7" fillId="5" borderId="1" xfId="0" applyNumberFormat="1" applyFont="1" applyFill="1" applyBorder="1" applyAlignment="1">
      <alignment horizontal="left" vertical="center" wrapText="1"/>
    </xf>
    <xf numFmtId="2" fontId="15" fillId="5" borderId="1" xfId="0" applyNumberFormat="1" applyFont="1" applyFill="1" applyBorder="1" applyAlignment="1">
      <alignment horizontal="left" vertical="center" wrapText="1"/>
    </xf>
    <xf numFmtId="0" fontId="13" fillId="2" borderId="1" xfId="49" applyFont="1" applyFill="1" applyBorder="1" applyAlignment="1">
      <alignment horizontal="left" vertical="center" wrapText="1"/>
    </xf>
    <xf numFmtId="2" fontId="7" fillId="2" borderId="1" xfId="0" applyNumberFormat="1" applyFont="1" applyFill="1" applyBorder="1" applyAlignment="1">
      <alignment horizontal="left" vertical="center" wrapText="1"/>
    </xf>
    <xf numFmtId="179" fontId="7" fillId="5" borderId="1" xfId="0" applyNumberFormat="1" applyFont="1" applyFill="1" applyBorder="1" applyAlignment="1">
      <alignment horizontal="left" vertical="center" wrapText="1"/>
    </xf>
    <xf numFmtId="0" fontId="7" fillId="3" borderId="1" xfId="0" applyFont="1" applyFill="1" applyBorder="1" applyAlignment="1">
      <alignment horizontal="left" vertical="center"/>
    </xf>
    <xf numFmtId="0" fontId="15" fillId="4" borderId="1" xfId="0" applyNumberFormat="1" applyFont="1" applyFill="1" applyBorder="1" applyAlignment="1">
      <alignment horizontal="center" vertical="center"/>
    </xf>
    <xf numFmtId="0" fontId="7" fillId="5" borderId="1" xfId="0" applyNumberFormat="1" applyFont="1" applyFill="1" applyBorder="1" applyAlignment="1">
      <alignment horizontal="left" vertical="center"/>
    </xf>
    <xf numFmtId="0" fontId="7" fillId="5" borderId="1" xfId="0" applyNumberFormat="1" applyFont="1" applyFill="1" applyBorder="1" applyAlignment="1">
      <alignment horizontal="left" vertical="center" wrapText="1"/>
    </xf>
    <xf numFmtId="0" fontId="13" fillId="2" borderId="1" xfId="0" applyNumberFormat="1" applyFont="1" applyFill="1" applyBorder="1" applyAlignment="1">
      <alignment horizontal="left" vertical="center"/>
    </xf>
    <xf numFmtId="0" fontId="7" fillId="2" borderId="1" xfId="0" applyNumberFormat="1" applyFont="1" applyFill="1" applyBorder="1" applyAlignment="1">
      <alignment horizontal="left" vertical="center"/>
    </xf>
    <xf numFmtId="0" fontId="15" fillId="5" borderId="1" xfId="0" applyNumberFormat="1" applyFont="1" applyFill="1" applyBorder="1" applyAlignment="1">
      <alignment horizontal="left" vertical="center" wrapText="1"/>
    </xf>
    <xf numFmtId="0" fontId="15" fillId="5" borderId="1" xfId="53" applyNumberFormat="1" applyFont="1" applyFill="1" applyBorder="1" applyAlignment="1">
      <alignment horizontal="left" vertical="center" wrapText="1"/>
    </xf>
    <xf numFmtId="0" fontId="7" fillId="2" borderId="1" xfId="0" applyNumberFormat="1" applyFont="1" applyFill="1" applyBorder="1" applyAlignment="1">
      <alignment horizontal="left" vertical="center" wrapText="1"/>
    </xf>
    <xf numFmtId="0" fontId="7" fillId="0" borderId="1" xfId="0" applyNumberFormat="1" applyFont="1" applyFill="1" applyBorder="1" applyAlignment="1">
      <alignment horizontal="left" vertical="center" wrapText="1"/>
    </xf>
    <xf numFmtId="0" fontId="40" fillId="4" borderId="1" xfId="0" applyFont="1" applyFill="1" applyBorder="1" applyAlignment="1">
      <alignment horizontal="left" vertical="center"/>
    </xf>
    <xf numFmtId="0" fontId="15" fillId="4" borderId="1" xfId="53" applyFont="1" applyFill="1" applyBorder="1" applyAlignment="1">
      <alignment horizontal="left" vertical="center" wrapText="1"/>
    </xf>
    <xf numFmtId="0" fontId="15" fillId="6" borderId="1" xfId="0" applyNumberFormat="1" applyFont="1" applyFill="1" applyBorder="1" applyAlignment="1">
      <alignment horizontal="center" vertical="center"/>
    </xf>
    <xf numFmtId="0" fontId="15" fillId="0" borderId="1" xfId="0" applyFont="1" applyFill="1" applyBorder="1" applyAlignment="1">
      <alignment vertical="center"/>
    </xf>
    <xf numFmtId="0" fontId="15" fillId="2" borderId="1" xfId="0" applyFont="1" applyFill="1" applyBorder="1" applyAlignment="1">
      <alignment vertical="center"/>
    </xf>
    <xf numFmtId="0" fontId="13" fillId="0" borderId="1" xfId="52" applyFont="1" applyFill="1" applyBorder="1" applyAlignment="1">
      <alignment horizontal="left" vertical="center" wrapText="1"/>
    </xf>
    <xf numFmtId="0" fontId="27" fillId="2" borderId="1"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 xfId="52" applyFont="1" applyFill="1" applyBorder="1" applyAlignment="1">
      <alignment horizontal="left" vertical="center" wrapText="1"/>
    </xf>
    <xf numFmtId="178" fontId="15" fillId="2" borderId="1" xfId="0" applyNumberFormat="1" applyFont="1" applyFill="1" applyBorder="1" applyAlignment="1">
      <alignment horizontal="center" vertical="center" wrapText="1"/>
    </xf>
    <xf numFmtId="177" fontId="27" fillId="2" borderId="0" xfId="0" applyNumberFormat="1" applyFont="1" applyFill="1" applyAlignment="1">
      <alignment horizontal="center" vertical="center"/>
    </xf>
    <xf numFmtId="0" fontId="41" fillId="2" borderId="0" xfId="0" applyFont="1" applyFill="1"/>
    <xf numFmtId="0" fontId="7" fillId="2" borderId="0" xfId="0" applyFont="1" applyFill="1"/>
    <xf numFmtId="0" fontId="15" fillId="2" borderId="0" xfId="0" applyFont="1" applyFill="1"/>
    <xf numFmtId="0" fontId="11" fillId="2" borderId="0" xfId="0" applyFont="1" applyFill="1"/>
    <xf numFmtId="0" fontId="42" fillId="2" borderId="0" xfId="0" applyFont="1" applyFill="1" applyAlignment="1">
      <alignment horizontal="center"/>
    </xf>
    <xf numFmtId="0" fontId="15" fillId="2" borderId="0" xfId="0" applyFont="1" applyFill="1" applyAlignment="1">
      <alignment horizontal="center"/>
    </xf>
    <xf numFmtId="0" fontId="41" fillId="2" borderId="0" xfId="0" applyFont="1" applyFill="1" applyAlignment="1">
      <alignment horizontal="center"/>
    </xf>
    <xf numFmtId="0" fontId="43" fillId="2" borderId="10" xfId="0" applyFont="1" applyFill="1" applyBorder="1" applyAlignment="1"/>
    <xf numFmtId="0" fontId="8" fillId="2" borderId="2"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2"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44" fillId="2" borderId="6" xfId="0" applyFont="1" applyFill="1" applyBorder="1" applyAlignment="1">
      <alignment horizontal="center" vertical="center" wrapText="1"/>
    </xf>
    <xf numFmtId="0" fontId="43" fillId="2" borderId="1" xfId="0" applyFont="1" applyFill="1" applyBorder="1" applyAlignment="1">
      <alignment horizontal="center" vertical="center"/>
    </xf>
    <xf numFmtId="0" fontId="45" fillId="2" borderId="1" xfId="0" applyFont="1" applyFill="1" applyBorder="1" applyAlignment="1">
      <alignment horizontal="center" vertical="center"/>
    </xf>
    <xf numFmtId="0" fontId="14" fillId="2" borderId="1" xfId="0" applyFont="1" applyFill="1" applyBorder="1" applyAlignment="1">
      <alignment horizontal="center" vertical="center"/>
    </xf>
    <xf numFmtId="0" fontId="9" fillId="2" borderId="1" xfId="0" applyFont="1" applyFill="1" applyBorder="1" applyAlignment="1">
      <alignment horizontal="left" vertical="center"/>
    </xf>
    <xf numFmtId="0" fontId="9" fillId="2" borderId="1" xfId="0" applyFont="1" applyFill="1" applyBorder="1" applyAlignment="1">
      <alignment horizontal="left" vertical="center" wrapText="1"/>
    </xf>
    <xf numFmtId="181" fontId="8" fillId="2" borderId="1" xfId="64" applyNumberFormat="1" applyFont="1" applyFill="1" applyBorder="1" applyAlignment="1">
      <alignment horizontal="center" vertical="center" wrapText="1"/>
    </xf>
    <xf numFmtId="0" fontId="8" fillId="2" borderId="1" xfId="64" applyNumberFormat="1" applyFont="1" applyFill="1" applyBorder="1" applyAlignment="1">
      <alignment horizontal="center" vertical="center" wrapText="1"/>
    </xf>
    <xf numFmtId="0" fontId="14" fillId="2" borderId="1" xfId="0" applyFont="1" applyFill="1" applyBorder="1" applyAlignment="1">
      <alignment horizontal="left" vertical="center"/>
    </xf>
    <xf numFmtId="0" fontId="46" fillId="2" borderId="1" xfId="0" applyFont="1" applyFill="1" applyBorder="1" applyAlignment="1">
      <alignment horizontal="center" vertical="center"/>
    </xf>
    <xf numFmtId="0" fontId="46" fillId="0" borderId="1" xfId="0" applyFont="1" applyFill="1" applyBorder="1" applyAlignment="1">
      <alignment horizontal="center" vertical="center"/>
    </xf>
    <xf numFmtId="0" fontId="43" fillId="0" borderId="1" xfId="0" applyFont="1" applyFill="1" applyBorder="1" applyAlignment="1">
      <alignment horizontal="center" vertical="center"/>
    </xf>
    <xf numFmtId="0" fontId="14" fillId="2" borderId="1" xfId="0" applyNumberFormat="1" applyFont="1" applyFill="1" applyBorder="1" applyAlignment="1">
      <alignment horizontal="left" vertical="center"/>
    </xf>
    <xf numFmtId="0" fontId="43" fillId="2" borderId="1" xfId="0" applyNumberFormat="1" applyFont="1" applyFill="1" applyBorder="1" applyAlignment="1">
      <alignment horizontal="center" vertical="center"/>
    </xf>
    <xf numFmtId="0" fontId="9" fillId="2" borderId="1" xfId="0" applyNumberFormat="1" applyFont="1" applyFill="1" applyBorder="1" applyAlignment="1">
      <alignment horizontal="left" vertical="center"/>
    </xf>
    <xf numFmtId="0" fontId="8" fillId="2" borderId="1" xfId="0" applyFont="1" applyFill="1" applyBorder="1" applyAlignment="1">
      <alignment horizontal="left" vertical="center"/>
    </xf>
    <xf numFmtId="0" fontId="8" fillId="2" borderId="1" xfId="0" applyFont="1" applyFill="1" applyBorder="1"/>
    <xf numFmtId="0" fontId="8" fillId="2" borderId="1" xfId="0" applyFont="1" applyFill="1" applyBorder="1" applyAlignment="1">
      <alignment vertical="center"/>
    </xf>
    <xf numFmtId="0" fontId="11" fillId="0" borderId="0" xfId="0" applyFont="1"/>
    <xf numFmtId="0" fontId="11" fillId="8" borderId="0" xfId="0" applyFont="1" applyFill="1"/>
    <xf numFmtId="0" fontId="11" fillId="9" borderId="0" xfId="0" applyFont="1" applyFill="1"/>
    <xf numFmtId="0" fontId="11" fillId="10" borderId="0" xfId="0" applyFont="1" applyFill="1"/>
    <xf numFmtId="0" fontId="11" fillId="0" borderId="0" xfId="0" applyFont="1" applyAlignment="1">
      <alignment vertical="center"/>
    </xf>
  </cellXfs>
  <cellStyles count="6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26" xfId="50"/>
    <cellStyle name="常规 2" xfId="51"/>
    <cellStyle name="常规 2 2 4" xfId="52"/>
    <cellStyle name="常规 2 2 5" xfId="53"/>
    <cellStyle name="常规 2 2_东海" xfId="54"/>
    <cellStyle name="常规 2 3" xfId="55"/>
    <cellStyle name="常规 2 3 2" xfId="56"/>
    <cellStyle name="常规 2 3_东海" xfId="57"/>
    <cellStyle name="常规 3" xfId="58"/>
    <cellStyle name="常规 3 2" xfId="59"/>
    <cellStyle name="常规 4" xfId="60"/>
    <cellStyle name="常规 6" xfId="61"/>
    <cellStyle name="常规_2008三家联文计划（2007年sss）" xfId="62"/>
    <cellStyle name="常规_2008三家联文计划（2007年sss）_2012第二批计划5.18" xfId="63"/>
    <cellStyle name="千位分隔 2" xfId="64"/>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externalLink" Target="externalLinks/externalLink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edia/jssslt/6857ab27-6db5-4da1-af8a-30feaea096f6/&#21407;D&#30424;/&#19987;&#39033;&#36164;&#37329;&#19982;&#32489;&#25928;&#35780;&#20215;/&#32489;&#25928;&#30446;&#26631;/2026/&#20013;&#22830;/&#32489;&#25928;&#30446;&#26631;&#19979;&#36798;//&#19987;&#39033;&#36164;&#37329;&#19982;&#32489;&#25928;&#35780;&#20215;/&#32489;&#25928;&#30446;&#26631;/2024/&#20013;&#22830;/&#27700;&#21033;&#21457;&#23637;&#36164;&#37329;/&#27743;&#33487;&#30465;2024&#24180;&#24230;&#20013;&#22830;&#27700;&#21033;&#21457;&#23637;&#36164;&#37329;&#39033;&#30446;&#26126;&#32454;&#27719;&#24635;&#3492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菜单"/>
      <sheetName val="年初上报稿"/>
      <sheetName val="填报注意事项"/>
      <sheetName val="资金"/>
      <sheetName val="项目绩效目标明细表"/>
      <sheetName val="绩效目标调整表"/>
      <sheetName val="绩效目标下达表"/>
      <sheetName val="中小河流项目"/>
      <sheetName val="中型灌区项目"/>
      <sheetName val="项目类型与绩效目标对应表"/>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3"/>
  <sheetViews>
    <sheetView workbookViewId="0">
      <selection activeCell="E34" sqref="E34"/>
    </sheetView>
  </sheetViews>
  <sheetFormatPr defaultColWidth="9" defaultRowHeight="16.5"/>
  <cols>
    <col min="1" max="1" width="19.125" style="432" customWidth="1"/>
    <col min="2" max="2" width="26.5" style="432" customWidth="1"/>
    <col min="3" max="4" width="32.375" style="432" customWidth="1"/>
    <col min="5" max="7" width="29.625" style="432" customWidth="1"/>
    <col min="8" max="8" width="32.125" style="432" customWidth="1"/>
    <col min="9" max="10" width="29.625" style="432" customWidth="1"/>
    <col min="11" max="11" width="32.125" style="432" customWidth="1"/>
    <col min="12" max="12" width="18.625" style="432" customWidth="1"/>
    <col min="13" max="14" width="32.125" style="432" customWidth="1"/>
    <col min="15" max="16" width="29.625" style="432" customWidth="1"/>
    <col min="17" max="16384" width="9" style="432"/>
  </cols>
  <sheetData>
    <row r="1" spans="1:17">
      <c r="A1" s="432" t="s">
        <v>0</v>
      </c>
      <c r="B1" s="432" t="s">
        <v>1</v>
      </c>
      <c r="C1" s="432" t="s">
        <v>2</v>
      </c>
      <c r="D1" s="432" t="s">
        <v>3</v>
      </c>
      <c r="E1" s="432" t="s">
        <v>4</v>
      </c>
      <c r="F1" s="432" t="s">
        <v>5</v>
      </c>
      <c r="G1" s="432" t="s">
        <v>6</v>
      </c>
      <c r="H1" s="432" t="s">
        <v>7</v>
      </c>
      <c r="I1" s="432" t="s">
        <v>8</v>
      </c>
      <c r="J1" s="432" t="s">
        <v>9</v>
      </c>
      <c r="K1" s="432" t="s">
        <v>10</v>
      </c>
      <c r="L1" s="432" t="s">
        <v>11</v>
      </c>
      <c r="M1" s="432" t="s">
        <v>12</v>
      </c>
      <c r="N1" s="432" t="s">
        <v>13</v>
      </c>
      <c r="O1" s="432" t="s">
        <v>14</v>
      </c>
      <c r="P1" s="432" t="s">
        <v>15</v>
      </c>
      <c r="Q1" s="432" t="s">
        <v>16</v>
      </c>
    </row>
    <row r="2" spans="1:17">
      <c r="A2" s="432" t="s">
        <v>1</v>
      </c>
      <c r="B2" s="433" t="s">
        <v>4</v>
      </c>
      <c r="C2" s="434" t="s">
        <v>7</v>
      </c>
      <c r="D2" s="435" t="s">
        <v>17</v>
      </c>
      <c r="E2" s="432" t="s">
        <v>18</v>
      </c>
      <c r="F2" s="432" t="s">
        <v>19</v>
      </c>
      <c r="G2" s="432" t="s">
        <v>20</v>
      </c>
      <c r="H2" s="432" t="s">
        <v>21</v>
      </c>
      <c r="I2" s="432" t="s">
        <v>22</v>
      </c>
      <c r="J2" s="432" t="s">
        <v>23</v>
      </c>
      <c r="K2" s="432" t="s">
        <v>24</v>
      </c>
      <c r="L2" s="432" t="s">
        <v>25</v>
      </c>
      <c r="M2" s="432" t="s">
        <v>26</v>
      </c>
      <c r="N2" s="432" t="s">
        <v>27</v>
      </c>
      <c r="O2" s="432" t="s">
        <v>14</v>
      </c>
      <c r="P2" s="432" t="s">
        <v>28</v>
      </c>
      <c r="Q2" s="432" t="s">
        <v>29</v>
      </c>
    </row>
    <row r="3" spans="1:17">
      <c r="A3" s="432" t="s">
        <v>2</v>
      </c>
      <c r="B3" s="433" t="s">
        <v>5</v>
      </c>
      <c r="C3" s="434" t="s">
        <v>8</v>
      </c>
      <c r="D3" s="435" t="s">
        <v>27</v>
      </c>
      <c r="F3" s="432" t="s">
        <v>30</v>
      </c>
      <c r="G3" s="432" t="s">
        <v>31</v>
      </c>
      <c r="K3" s="432" t="s">
        <v>32</v>
      </c>
      <c r="L3" s="432" t="s">
        <v>33</v>
      </c>
      <c r="M3" s="432" t="s">
        <v>34</v>
      </c>
      <c r="N3" s="432" t="s">
        <v>35</v>
      </c>
      <c r="Q3" s="432" t="s">
        <v>36</v>
      </c>
    </row>
    <row r="4" spans="1:17">
      <c r="A4" s="432" t="s">
        <v>3</v>
      </c>
      <c r="B4" s="433" t="s">
        <v>6</v>
      </c>
      <c r="C4" s="432" t="s">
        <v>9</v>
      </c>
      <c r="D4" s="435" t="s">
        <v>14</v>
      </c>
      <c r="F4" s="432" t="s">
        <v>37</v>
      </c>
      <c r="G4" s="432" t="s">
        <v>38</v>
      </c>
      <c r="K4" s="432" t="s">
        <v>39</v>
      </c>
      <c r="M4" s="432" t="s">
        <v>40</v>
      </c>
    </row>
    <row r="5" spans="1:17">
      <c r="C5" s="434" t="s">
        <v>10</v>
      </c>
      <c r="D5" s="435" t="s">
        <v>41</v>
      </c>
      <c r="G5" s="432" t="s">
        <v>42</v>
      </c>
      <c r="M5" s="432" t="s">
        <v>43</v>
      </c>
    </row>
    <row r="6" spans="1:17">
      <c r="C6" s="434" t="s">
        <v>11</v>
      </c>
      <c r="G6" s="432" t="s">
        <v>44</v>
      </c>
      <c r="M6" s="432" t="s">
        <v>45</v>
      </c>
    </row>
    <row r="7" spans="1:17">
      <c r="G7" s="432" t="s">
        <v>46</v>
      </c>
    </row>
    <row r="8" spans="1:17">
      <c r="E8" s="436"/>
      <c r="F8" s="436"/>
      <c r="H8" s="436"/>
      <c r="K8" s="436"/>
      <c r="M8" s="436"/>
      <c r="N8" s="436"/>
      <c r="O8" s="436"/>
    </row>
    <row r="9" spans="1:17">
      <c r="E9" s="436"/>
      <c r="F9" s="436"/>
      <c r="G9" s="436"/>
      <c r="H9" s="436"/>
      <c r="I9" s="436"/>
      <c r="J9" s="436"/>
      <c r="K9" s="436"/>
      <c r="M9" s="436"/>
      <c r="N9" s="436"/>
      <c r="O9" s="436"/>
    </row>
    <row r="10" spans="1:17">
      <c r="E10" s="436"/>
      <c r="F10" s="436"/>
      <c r="G10" s="436"/>
      <c r="I10" s="436"/>
      <c r="J10" s="436"/>
      <c r="O10" s="436"/>
    </row>
    <row r="11" spans="1:17">
      <c r="E11" s="436"/>
      <c r="G11" s="436"/>
      <c r="I11" s="436"/>
      <c r="J11" s="436"/>
      <c r="K11" s="436"/>
      <c r="M11" s="436"/>
      <c r="N11" s="436"/>
      <c r="O11" s="436"/>
    </row>
    <row r="12" spans="1:17">
      <c r="E12" s="436"/>
      <c r="G12" s="436"/>
      <c r="I12" s="436"/>
      <c r="J12" s="436"/>
      <c r="K12" s="436"/>
      <c r="M12" s="436"/>
      <c r="N12" s="436"/>
      <c r="O12" s="436"/>
    </row>
    <row r="13" spans="1:17">
      <c r="G13" s="436"/>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C138"/>
  <sheetViews>
    <sheetView showZeros="0" zoomScale="120" zoomScaleNormal="120" workbookViewId="0">
      <selection activeCell="I8" sqref="P8 I8"/>
    </sheetView>
  </sheetViews>
  <sheetFormatPr defaultColWidth="9" defaultRowHeight="15"/>
  <cols>
    <col min="1" max="1" width="10.125" style="388" customWidth="1"/>
    <col min="2" max="3" width="7.625" style="388" customWidth="1"/>
    <col min="4" max="4" width="6.375" style="388" customWidth="1"/>
    <col min="5" max="5" width="5.5" style="388" customWidth="1"/>
    <col min="6" max="6" width="7.125" style="388" customWidth="1"/>
    <col min="7" max="9" width="5.25" style="388" customWidth="1"/>
    <col min="10" max="10" width="6.25" style="388" customWidth="1"/>
    <col min="11" max="13" width="5.25" style="388" customWidth="1"/>
    <col min="14" max="17" width="5.5" style="388" customWidth="1"/>
    <col min="18" max="18" width="5.875" style="388" customWidth="1"/>
    <col min="19" max="21" width="7.125" style="386" customWidth="1"/>
    <col min="22" max="22" width="6.25" style="386" customWidth="1"/>
    <col min="23" max="23" width="6.45833333333333" style="386" customWidth="1"/>
    <col min="24" max="24" width="5.875" style="386" customWidth="1"/>
    <col min="25" max="28" width="7.125" style="386" customWidth="1"/>
    <col min="29" max="29" width="13.25" style="388" customWidth="1"/>
    <col min="30" max="16384" width="9" style="388"/>
  </cols>
  <sheetData>
    <row r="1" ht="19.5" customHeight="1" spans="1:29">
      <c r="A1" s="389" t="s">
        <v>47</v>
      </c>
    </row>
    <row r="2" ht="24.75" customHeight="1" spans="1:29">
      <c r="A2" s="390" t="s">
        <v>48</v>
      </c>
      <c r="B2" s="390"/>
      <c r="C2" s="390"/>
      <c r="D2" s="390"/>
      <c r="E2" s="390"/>
      <c r="F2" s="390"/>
      <c r="G2" s="390"/>
      <c r="H2" s="390"/>
      <c r="I2" s="390"/>
      <c r="J2" s="390"/>
      <c r="K2" s="390"/>
      <c r="L2" s="390"/>
      <c r="M2" s="390"/>
      <c r="N2" s="390"/>
      <c r="O2" s="390"/>
      <c r="P2" s="390"/>
      <c r="Q2" s="390"/>
      <c r="R2" s="390"/>
      <c r="S2" s="390"/>
      <c r="T2" s="390"/>
      <c r="U2" s="390"/>
      <c r="V2" s="390"/>
      <c r="W2" s="390"/>
      <c r="X2" s="390"/>
      <c r="Y2" s="390"/>
      <c r="Z2" s="390"/>
      <c r="AA2" s="390"/>
      <c r="AB2" s="390"/>
      <c r="AC2" s="390"/>
    </row>
    <row r="3" ht="18" customHeight="1" spans="1:29">
      <c r="C3" s="391"/>
      <c r="D3" s="391"/>
      <c r="E3" s="391"/>
      <c r="F3" s="391"/>
      <c r="G3" s="391"/>
      <c r="H3" s="391"/>
      <c r="I3" s="391"/>
      <c r="J3" s="391"/>
      <c r="K3" s="391"/>
      <c r="L3" s="391"/>
      <c r="M3" s="391"/>
      <c r="N3" s="391"/>
      <c r="O3" s="391"/>
      <c r="P3" s="391"/>
      <c r="Q3" s="391"/>
      <c r="R3" s="391"/>
      <c r="S3" s="392"/>
      <c r="T3" s="392"/>
      <c r="U3" s="392"/>
      <c r="V3" s="392"/>
      <c r="W3" s="392"/>
      <c r="X3" s="392"/>
      <c r="Y3" s="392"/>
      <c r="Z3" s="392"/>
      <c r="AA3" s="392"/>
      <c r="AB3" s="392"/>
      <c r="AC3" s="393" t="s">
        <v>49</v>
      </c>
    </row>
    <row r="4" s="217" customFormat="1" ht="30" customHeight="1" spans="1:29">
      <c r="A4" s="394" t="s">
        <v>50</v>
      </c>
      <c r="B4" s="70" t="s">
        <v>51</v>
      </c>
      <c r="C4" s="70" t="s">
        <v>52</v>
      </c>
      <c r="D4" s="70"/>
      <c r="E4" s="70"/>
      <c r="F4" s="70"/>
      <c r="G4" s="70"/>
      <c r="H4" s="70"/>
      <c r="I4" s="70"/>
      <c r="J4" s="70"/>
      <c r="K4" s="70"/>
      <c r="L4" s="70"/>
      <c r="M4" s="70"/>
      <c r="N4" s="70"/>
      <c r="O4" s="70"/>
      <c r="P4" s="70"/>
      <c r="Q4" s="70"/>
      <c r="R4" s="395" t="s">
        <v>53</v>
      </c>
      <c r="S4" s="396"/>
      <c r="T4" s="396"/>
      <c r="U4" s="396"/>
      <c r="V4" s="396"/>
      <c r="W4" s="396"/>
      <c r="X4" s="70" t="s">
        <v>54</v>
      </c>
      <c r="Y4" s="70"/>
      <c r="Z4" s="70"/>
      <c r="AA4" s="70"/>
      <c r="AB4" s="70"/>
      <c r="AC4" s="70"/>
    </row>
    <row r="5" ht="71.25" customHeight="1" spans="1:29">
      <c r="A5" s="397"/>
      <c r="B5" s="394"/>
      <c r="C5" s="398" t="s">
        <v>55</v>
      </c>
      <c r="D5" s="399" t="s">
        <v>4</v>
      </c>
      <c r="E5" s="400" t="s">
        <v>56</v>
      </c>
      <c r="F5" s="399" t="s">
        <v>57</v>
      </c>
      <c r="G5" s="399" t="s">
        <v>58</v>
      </c>
      <c r="H5" s="399" t="s">
        <v>59</v>
      </c>
      <c r="I5" s="51" t="s">
        <v>60</v>
      </c>
      <c r="J5" s="399" t="s">
        <v>24</v>
      </c>
      <c r="K5" s="399" t="s">
        <v>13</v>
      </c>
      <c r="L5" s="51" t="s">
        <v>61</v>
      </c>
      <c r="M5" s="51" t="s">
        <v>62</v>
      </c>
      <c r="N5" s="51" t="s">
        <v>63</v>
      </c>
      <c r="O5" s="51" t="s">
        <v>64</v>
      </c>
      <c r="P5" s="51" t="s">
        <v>60</v>
      </c>
      <c r="Q5" s="51" t="s">
        <v>62</v>
      </c>
      <c r="R5" s="50" t="s">
        <v>65</v>
      </c>
      <c r="S5" s="401" t="s">
        <v>66</v>
      </c>
      <c r="T5" s="402"/>
      <c r="U5" s="403"/>
      <c r="V5" s="399" t="s">
        <v>59</v>
      </c>
      <c r="W5" s="50" t="s">
        <v>67</v>
      </c>
      <c r="X5" s="50" t="s">
        <v>68</v>
      </c>
      <c r="Y5" s="401" t="s">
        <v>69</v>
      </c>
      <c r="Z5" s="402"/>
      <c r="AA5" s="402"/>
      <c r="AB5" s="51" t="s">
        <v>70</v>
      </c>
      <c r="AC5" s="50" t="s">
        <v>67</v>
      </c>
    </row>
    <row r="6" ht="15.75" customHeight="1" spans="1:29">
      <c r="A6" s="70" t="s">
        <v>71</v>
      </c>
      <c r="B6" s="70"/>
      <c r="C6" s="70"/>
      <c r="D6" s="404" t="s">
        <v>72</v>
      </c>
      <c r="E6" s="405"/>
      <c r="F6" s="405"/>
      <c r="G6" s="405"/>
      <c r="H6" s="405"/>
      <c r="I6" s="405"/>
      <c r="J6" s="405"/>
      <c r="K6" s="405"/>
      <c r="L6" s="405"/>
      <c r="M6" s="406"/>
      <c r="N6" s="407" t="s">
        <v>73</v>
      </c>
      <c r="O6" s="405"/>
      <c r="P6" s="405"/>
      <c r="Q6" s="406"/>
      <c r="R6" s="398"/>
      <c r="S6" s="401" t="s">
        <v>74</v>
      </c>
      <c r="T6" s="402"/>
      <c r="U6" s="403"/>
      <c r="V6" s="401" t="s">
        <v>74</v>
      </c>
      <c r="W6" s="402"/>
      <c r="X6" s="398"/>
      <c r="Y6" s="408" t="s">
        <v>75</v>
      </c>
      <c r="Z6" s="409"/>
      <c r="AA6" s="409"/>
      <c r="AB6" s="409"/>
      <c r="AC6" s="51" t="s">
        <v>76</v>
      </c>
    </row>
    <row r="7" spans="1:29">
      <c r="A7" s="70"/>
      <c r="B7" s="70"/>
      <c r="C7" s="70"/>
      <c r="D7" s="410"/>
      <c r="E7" s="411"/>
      <c r="F7" s="411"/>
      <c r="G7" s="411"/>
      <c r="H7" s="411"/>
      <c r="I7" s="411"/>
      <c r="J7" s="411"/>
      <c r="K7" s="411"/>
      <c r="L7" s="411"/>
      <c r="M7" s="412"/>
      <c r="N7" s="410"/>
      <c r="O7" s="411"/>
      <c r="P7" s="411"/>
      <c r="Q7" s="412"/>
      <c r="R7" s="413"/>
      <c r="S7" s="51" t="s">
        <v>77</v>
      </c>
      <c r="T7" s="408" t="s">
        <v>78</v>
      </c>
      <c r="U7" s="408" t="s">
        <v>78</v>
      </c>
      <c r="V7" s="408" t="s">
        <v>77</v>
      </c>
      <c r="W7" s="408" t="s">
        <v>79</v>
      </c>
      <c r="X7" s="413"/>
      <c r="Y7" s="51" t="s">
        <v>80</v>
      </c>
      <c r="Z7" s="401" t="s">
        <v>81</v>
      </c>
      <c r="AA7" s="401" t="s">
        <v>82</v>
      </c>
      <c r="AB7" s="414" t="s">
        <v>80</v>
      </c>
      <c r="AC7" s="50" t="s">
        <v>83</v>
      </c>
    </row>
    <row r="8" ht="24.95" customHeight="1" spans="1:29">
      <c r="A8" s="415" t="s">
        <v>84</v>
      </c>
      <c r="B8" s="415">
        <f t="shared" ref="B8:AD8" si="0">SUM(B9,B93)</f>
        <v>215213</v>
      </c>
      <c r="C8" s="415">
        <f t="shared" si="0"/>
        <v>94300</v>
      </c>
      <c r="D8" s="415">
        <f t="shared" si="0"/>
        <v>22603</v>
      </c>
      <c r="E8" s="415">
        <f t="shared" si="0"/>
        <v>5069</v>
      </c>
      <c r="F8" s="415">
        <f t="shared" si="0"/>
        <v>1428</v>
      </c>
      <c r="G8" s="415">
        <f t="shared" si="0"/>
        <v>1741</v>
      </c>
      <c r="H8" s="415">
        <f t="shared" si="0"/>
        <v>18127</v>
      </c>
      <c r="I8" s="415">
        <f t="shared" si="0"/>
        <v>13371</v>
      </c>
      <c r="J8" s="415">
        <f t="shared" si="0"/>
        <v>2087</v>
      </c>
      <c r="K8" s="415">
        <f t="shared" si="0"/>
        <v>670</v>
      </c>
      <c r="L8" s="415">
        <f t="shared" si="0"/>
        <v>4026</v>
      </c>
      <c r="M8" s="415">
        <f t="shared" si="0"/>
        <v>12088</v>
      </c>
      <c r="N8" s="415">
        <f t="shared" si="0"/>
        <v>6334</v>
      </c>
      <c r="O8" s="415">
        <f t="shared" si="0"/>
        <v>472</v>
      </c>
      <c r="P8" s="415">
        <f t="shared" si="0"/>
        <v>2759</v>
      </c>
      <c r="Q8" s="415">
        <f t="shared" si="0"/>
        <v>3525</v>
      </c>
      <c r="R8" s="415">
        <f t="shared" si="0"/>
        <v>24627</v>
      </c>
      <c r="S8" s="416">
        <f t="shared" si="0"/>
        <v>13789</v>
      </c>
      <c r="T8" s="415">
        <f t="shared" si="0"/>
        <v>422</v>
      </c>
      <c r="U8" s="415">
        <f t="shared" si="0"/>
        <v>0</v>
      </c>
      <c r="V8" s="416">
        <f t="shared" si="0"/>
        <v>2126</v>
      </c>
      <c r="W8" s="416">
        <f t="shared" si="0"/>
        <v>8290</v>
      </c>
      <c r="X8" s="415">
        <f t="shared" si="0"/>
        <v>96286</v>
      </c>
      <c r="Y8" s="415">
        <f t="shared" si="0"/>
        <v>74332</v>
      </c>
      <c r="Z8" s="415">
        <f t="shared" si="0"/>
        <v>5081</v>
      </c>
      <c r="AA8" s="415">
        <f t="shared" si="0"/>
        <v>0</v>
      </c>
      <c r="AB8" s="415">
        <f t="shared" si="0"/>
        <v>10033</v>
      </c>
      <c r="AC8" s="416">
        <f t="shared" si="0"/>
        <v>6840</v>
      </c>
    </row>
    <row r="9" ht="24.95" customHeight="1" spans="1:29">
      <c r="A9" s="415" t="s">
        <v>85</v>
      </c>
      <c r="B9" s="415">
        <f t="shared" ref="B9:AD9" si="1">SUM(B10,B16,B21,B30,B34,B37,B40,B46,B54,B65,B73,B80,B86)</f>
        <v>202856</v>
      </c>
      <c r="C9" s="415">
        <f t="shared" si="1"/>
        <v>86357</v>
      </c>
      <c r="D9" s="415">
        <f t="shared" si="1"/>
        <v>22603</v>
      </c>
      <c r="E9" s="415">
        <f t="shared" si="1"/>
        <v>5069</v>
      </c>
      <c r="F9" s="415">
        <f t="shared" si="1"/>
        <v>1428</v>
      </c>
      <c r="G9" s="415">
        <f t="shared" si="1"/>
        <v>1696</v>
      </c>
      <c r="H9" s="415">
        <f t="shared" si="1"/>
        <v>11133</v>
      </c>
      <c r="I9" s="415">
        <f t="shared" si="1"/>
        <v>13371</v>
      </c>
      <c r="J9" s="415">
        <f t="shared" si="1"/>
        <v>1183</v>
      </c>
      <c r="K9" s="415">
        <f t="shared" si="1"/>
        <v>670</v>
      </c>
      <c r="L9" s="415">
        <f t="shared" si="1"/>
        <v>4026</v>
      </c>
      <c r="M9" s="415">
        <f t="shared" si="1"/>
        <v>12088</v>
      </c>
      <c r="N9" s="415">
        <f t="shared" si="1"/>
        <v>6334</v>
      </c>
      <c r="O9" s="415">
        <f t="shared" si="1"/>
        <v>472</v>
      </c>
      <c r="P9" s="415">
        <f t="shared" si="1"/>
        <v>2759</v>
      </c>
      <c r="Q9" s="415">
        <f t="shared" si="1"/>
        <v>3525</v>
      </c>
      <c r="R9" s="415">
        <f t="shared" si="1"/>
        <v>22501</v>
      </c>
      <c r="S9" s="415">
        <f t="shared" si="1"/>
        <v>13789</v>
      </c>
      <c r="T9" s="415">
        <f t="shared" si="1"/>
        <v>422</v>
      </c>
      <c r="U9" s="415">
        <f t="shared" si="1"/>
        <v>0</v>
      </c>
      <c r="V9" s="415">
        <f t="shared" si="1"/>
        <v>0</v>
      </c>
      <c r="W9" s="415">
        <f t="shared" si="1"/>
        <v>8290</v>
      </c>
      <c r="X9" s="415">
        <f t="shared" si="1"/>
        <v>93998</v>
      </c>
      <c r="Y9" s="415">
        <f t="shared" si="1"/>
        <v>74332</v>
      </c>
      <c r="Z9" s="415">
        <f t="shared" si="1"/>
        <v>5081</v>
      </c>
      <c r="AA9" s="415">
        <f t="shared" si="1"/>
        <v>0</v>
      </c>
      <c r="AB9" s="415">
        <f t="shared" si="1"/>
        <v>7745</v>
      </c>
      <c r="AC9" s="415">
        <f t="shared" si="1"/>
        <v>6840</v>
      </c>
    </row>
    <row r="10" s="386" customFormat="1" ht="24.95" customHeight="1" spans="1:29">
      <c r="A10" s="417" t="s">
        <v>86</v>
      </c>
      <c r="B10" s="415">
        <f t="shared" ref="B10:G10" si="2">SUM(B11:B15)</f>
        <v>2215</v>
      </c>
      <c r="C10" s="415">
        <f t="shared" si="2"/>
        <v>535</v>
      </c>
      <c r="D10" s="415">
        <f t="shared" si="2"/>
        <v>0</v>
      </c>
      <c r="E10" s="415">
        <f t="shared" si="2"/>
        <v>0</v>
      </c>
      <c r="F10" s="415">
        <f t="shared" si="2"/>
        <v>250</v>
      </c>
      <c r="G10" s="415">
        <f t="shared" si="2"/>
        <v>30</v>
      </c>
      <c r="H10" s="415"/>
      <c r="I10" s="415"/>
      <c r="J10" s="415">
        <f t="shared" ref="J10:O10" si="3">SUM(J11:J15)</f>
        <v>0</v>
      </c>
      <c r="K10" s="415">
        <f t="shared" si="3"/>
        <v>120</v>
      </c>
      <c r="L10" s="415">
        <f t="shared" si="3"/>
        <v>0</v>
      </c>
      <c r="M10" s="415">
        <f t="shared" si="3"/>
        <v>0</v>
      </c>
      <c r="N10" s="415">
        <f t="shared" si="3"/>
        <v>0</v>
      </c>
      <c r="O10" s="415">
        <f t="shared" si="3"/>
        <v>135</v>
      </c>
      <c r="P10" s="415"/>
      <c r="Q10" s="415"/>
      <c r="R10" s="415">
        <f t="shared" ref="R10:AA10" si="4">SUM(R11:R15)</f>
        <v>780</v>
      </c>
      <c r="S10" s="415">
        <f t="shared" si="4"/>
        <v>0</v>
      </c>
      <c r="T10" s="415">
        <f t="shared" si="4"/>
        <v>0</v>
      </c>
      <c r="U10" s="415">
        <f t="shared" si="4"/>
        <v>0</v>
      </c>
      <c r="V10" s="415">
        <f t="shared" si="4"/>
        <v>0</v>
      </c>
      <c r="W10" s="415">
        <f t="shared" si="4"/>
        <v>780</v>
      </c>
      <c r="X10" s="415">
        <f t="shared" si="4"/>
        <v>900</v>
      </c>
      <c r="Y10" s="415">
        <f t="shared" si="4"/>
        <v>0</v>
      </c>
      <c r="Z10" s="415">
        <f t="shared" si="4"/>
        <v>0</v>
      </c>
      <c r="AA10" s="415"/>
      <c r="AB10" s="415">
        <f>SUM(AB11:AB15)</f>
        <v>0</v>
      </c>
      <c r="AC10" s="415">
        <f>SUM(AC11:AC15)</f>
        <v>900</v>
      </c>
    </row>
    <row r="11" ht="24.95" customHeight="1" spans="1:29">
      <c r="A11" s="418" t="s">
        <v>87</v>
      </c>
      <c r="B11" s="70">
        <f t="shared" ref="B11:B15" si="5">SUM(C11,R11,X11)</f>
        <v>77</v>
      </c>
      <c r="C11" s="70">
        <f t="shared" ref="C11:C15" si="6">SUM(D11:Q11)</f>
        <v>77</v>
      </c>
      <c r="D11" s="70"/>
      <c r="E11" s="70"/>
      <c r="F11" s="70"/>
      <c r="G11" s="70"/>
      <c r="H11" s="70"/>
      <c r="I11" s="70"/>
      <c r="J11" s="70"/>
      <c r="K11" s="70"/>
      <c r="L11" s="70"/>
      <c r="M11" s="70"/>
      <c r="N11" s="70"/>
      <c r="O11" s="70">
        <v>77</v>
      </c>
      <c r="P11" s="70"/>
      <c r="Q11" s="70"/>
      <c r="R11" s="70">
        <f t="shared" ref="R11:R45" si="7">SUM(S11:W11)</f>
        <v>0</v>
      </c>
      <c r="S11" s="70"/>
      <c r="T11" s="70"/>
      <c r="U11" s="70"/>
      <c r="V11" s="70"/>
      <c r="W11" s="70"/>
      <c r="X11" s="70">
        <f t="shared" ref="X11:X45" si="8">SUM(Y11:AC11)</f>
        <v>0</v>
      </c>
      <c r="Y11" s="70"/>
      <c r="Z11" s="70"/>
      <c r="AA11" s="70"/>
      <c r="AB11" s="70"/>
      <c r="AC11" s="70"/>
    </row>
    <row r="12" ht="24.95" customHeight="1" spans="1:29">
      <c r="A12" s="418" t="s">
        <v>88</v>
      </c>
      <c r="B12" s="70">
        <f t="shared" si="5"/>
        <v>30</v>
      </c>
      <c r="C12" s="70">
        <f t="shared" si="6"/>
        <v>30</v>
      </c>
      <c r="D12" s="70"/>
      <c r="E12" s="70"/>
      <c r="F12" s="70"/>
      <c r="G12" s="70">
        <v>30</v>
      </c>
      <c r="H12" s="70"/>
      <c r="I12" s="70"/>
      <c r="J12" s="70"/>
      <c r="K12" s="70"/>
      <c r="L12" s="70"/>
      <c r="M12" s="70"/>
      <c r="N12" s="70"/>
      <c r="O12" s="70"/>
      <c r="P12" s="70"/>
      <c r="Q12" s="70"/>
      <c r="R12" s="70">
        <f t="shared" si="7"/>
        <v>0</v>
      </c>
      <c r="S12" s="70"/>
      <c r="T12" s="70"/>
      <c r="U12" s="70"/>
      <c r="V12" s="70"/>
      <c r="W12" s="70"/>
      <c r="X12" s="70">
        <f t="shared" si="8"/>
        <v>0</v>
      </c>
      <c r="Y12" s="70"/>
      <c r="Z12" s="70"/>
      <c r="AA12" s="70"/>
      <c r="AB12" s="70"/>
      <c r="AC12" s="70"/>
    </row>
    <row r="13" ht="24.95" customHeight="1" spans="1:29">
      <c r="A13" s="419" t="s">
        <v>89</v>
      </c>
      <c r="B13" s="70">
        <f t="shared" si="5"/>
        <v>1235</v>
      </c>
      <c r="C13" s="70">
        <f t="shared" si="6"/>
        <v>155</v>
      </c>
      <c r="D13" s="50"/>
      <c r="E13" s="50"/>
      <c r="F13" s="50"/>
      <c r="G13" s="50"/>
      <c r="H13" s="50"/>
      <c r="I13" s="50"/>
      <c r="J13" s="50"/>
      <c r="K13" s="50">
        <v>120</v>
      </c>
      <c r="L13" s="50"/>
      <c r="M13" s="50"/>
      <c r="N13" s="50"/>
      <c r="O13" s="50">
        <v>35</v>
      </c>
      <c r="P13" s="50"/>
      <c r="Q13" s="50"/>
      <c r="R13" s="70">
        <f t="shared" si="7"/>
        <v>480</v>
      </c>
      <c r="S13" s="70"/>
      <c r="T13" s="70"/>
      <c r="U13" s="70"/>
      <c r="V13" s="420"/>
      <c r="W13" s="421">
        <v>480</v>
      </c>
      <c r="X13" s="70">
        <f t="shared" si="8"/>
        <v>600</v>
      </c>
      <c r="Y13" s="70"/>
      <c r="Z13" s="70"/>
      <c r="AA13" s="70"/>
      <c r="AB13" s="70"/>
      <c r="AC13" s="70">
        <v>600</v>
      </c>
    </row>
    <row r="14" ht="24.95" customHeight="1" spans="1:29">
      <c r="A14" s="418" t="s">
        <v>90</v>
      </c>
      <c r="B14" s="70">
        <f t="shared" si="5"/>
        <v>850</v>
      </c>
      <c r="C14" s="70">
        <f t="shared" si="6"/>
        <v>250</v>
      </c>
      <c r="D14" s="70"/>
      <c r="E14" s="70"/>
      <c r="F14" s="70">
        <v>250</v>
      </c>
      <c r="G14" s="70"/>
      <c r="H14" s="70"/>
      <c r="I14" s="70"/>
      <c r="J14" s="70"/>
      <c r="K14" s="70"/>
      <c r="L14" s="70"/>
      <c r="M14" s="70"/>
      <c r="N14" s="70"/>
      <c r="O14" s="70"/>
      <c r="P14" s="70"/>
      <c r="Q14" s="70"/>
      <c r="R14" s="70">
        <f t="shared" si="7"/>
        <v>300</v>
      </c>
      <c r="S14" s="70"/>
      <c r="T14" s="70"/>
      <c r="U14" s="70"/>
      <c r="V14" s="70"/>
      <c r="W14" s="70">
        <v>300</v>
      </c>
      <c r="X14" s="70">
        <f t="shared" si="8"/>
        <v>300</v>
      </c>
      <c r="Y14" s="70"/>
      <c r="Z14" s="70"/>
      <c r="AA14" s="70"/>
      <c r="AB14" s="70"/>
      <c r="AC14" s="70">
        <v>300</v>
      </c>
    </row>
    <row r="15" ht="24.95" customHeight="1" spans="1:29">
      <c r="A15" s="418" t="s">
        <v>91</v>
      </c>
      <c r="B15" s="70">
        <f t="shared" si="5"/>
        <v>23</v>
      </c>
      <c r="C15" s="70">
        <f t="shared" si="6"/>
        <v>23</v>
      </c>
      <c r="D15" s="70"/>
      <c r="E15" s="70"/>
      <c r="F15" s="70"/>
      <c r="G15" s="70"/>
      <c r="H15" s="70"/>
      <c r="I15" s="70"/>
      <c r="J15" s="70"/>
      <c r="K15" s="70"/>
      <c r="L15" s="70"/>
      <c r="M15" s="70"/>
      <c r="N15" s="70"/>
      <c r="O15" s="70">
        <v>23</v>
      </c>
      <c r="P15" s="70"/>
      <c r="Q15" s="70"/>
      <c r="R15" s="70">
        <f t="shared" si="7"/>
        <v>0</v>
      </c>
      <c r="S15" s="70"/>
      <c r="T15" s="70"/>
      <c r="U15" s="70"/>
      <c r="V15" s="70"/>
      <c r="W15" s="70"/>
      <c r="X15" s="70">
        <f t="shared" si="8"/>
        <v>0</v>
      </c>
      <c r="Y15" s="70"/>
      <c r="Z15" s="70"/>
      <c r="AA15" s="70"/>
      <c r="AB15" s="70"/>
      <c r="AC15" s="70"/>
    </row>
    <row r="16" ht="24.95" customHeight="1" spans="1:29">
      <c r="A16" s="422" t="s">
        <v>92</v>
      </c>
      <c r="B16" s="415">
        <f t="shared" ref="B16:G16" si="9">SUM(B17:B20)</f>
        <v>69782</v>
      </c>
      <c r="C16" s="415">
        <f t="shared" si="9"/>
        <v>11350</v>
      </c>
      <c r="D16" s="415">
        <f t="shared" si="9"/>
        <v>6909</v>
      </c>
      <c r="E16" s="415">
        <f t="shared" si="9"/>
        <v>0</v>
      </c>
      <c r="F16" s="415">
        <f t="shared" si="9"/>
        <v>225</v>
      </c>
      <c r="G16" s="415">
        <f t="shared" si="9"/>
        <v>0</v>
      </c>
      <c r="H16" s="415"/>
      <c r="I16" s="415"/>
      <c r="J16" s="415">
        <f t="shared" ref="J16:Q16" si="10">SUM(J17:J20)</f>
        <v>0</v>
      </c>
      <c r="K16" s="415">
        <f t="shared" si="10"/>
        <v>190</v>
      </c>
      <c r="L16" s="415">
        <f t="shared" si="10"/>
        <v>4026</v>
      </c>
      <c r="M16" s="415">
        <f t="shared" si="10"/>
        <v>0</v>
      </c>
      <c r="N16" s="415">
        <f t="shared" si="10"/>
        <v>0</v>
      </c>
      <c r="O16" s="415">
        <f t="shared" si="10"/>
        <v>0</v>
      </c>
      <c r="P16" s="415">
        <f t="shared" si="10"/>
        <v>0</v>
      </c>
      <c r="Q16" s="415">
        <f t="shared" si="10"/>
        <v>0</v>
      </c>
      <c r="R16" s="415">
        <f t="shared" ref="R16:AA16" si="11">SUM(R17:R20)</f>
        <v>6588</v>
      </c>
      <c r="S16" s="415">
        <f t="shared" si="11"/>
        <v>6178</v>
      </c>
      <c r="T16" s="415">
        <f t="shared" si="11"/>
        <v>0</v>
      </c>
      <c r="U16" s="415">
        <f t="shared" si="11"/>
        <v>0</v>
      </c>
      <c r="V16" s="415">
        <f t="shared" si="11"/>
        <v>0</v>
      </c>
      <c r="W16" s="415">
        <f t="shared" si="11"/>
        <v>410</v>
      </c>
      <c r="X16" s="415">
        <f t="shared" si="11"/>
        <v>51844</v>
      </c>
      <c r="Y16" s="415">
        <f t="shared" si="11"/>
        <v>51244</v>
      </c>
      <c r="Z16" s="415">
        <f t="shared" si="11"/>
        <v>0</v>
      </c>
      <c r="AA16" s="415"/>
      <c r="AB16" s="415">
        <f>SUM(AB17:AB20)</f>
        <v>0</v>
      </c>
      <c r="AC16" s="415">
        <f>SUM(AC17:AC20)</f>
        <v>600</v>
      </c>
    </row>
    <row r="17" ht="24.95" customHeight="1" spans="1:29">
      <c r="A17" s="418" t="s">
        <v>93</v>
      </c>
      <c r="B17" s="70">
        <f>SUM(C17,R17,X17)</f>
        <v>5100</v>
      </c>
      <c r="C17" s="70">
        <f>SUM(D17:Q17)</f>
        <v>100</v>
      </c>
      <c r="D17" s="70">
        <v>100</v>
      </c>
      <c r="E17" s="70"/>
      <c r="F17" s="70"/>
      <c r="G17" s="70"/>
      <c r="H17" s="70"/>
      <c r="I17" s="70"/>
      <c r="J17" s="70"/>
      <c r="K17" s="70"/>
      <c r="L17" s="70"/>
      <c r="M17" s="70"/>
      <c r="N17" s="70"/>
      <c r="O17" s="70"/>
      <c r="P17" s="70"/>
      <c r="Q17" s="70"/>
      <c r="R17" s="70">
        <f t="shared" si="7"/>
        <v>0</v>
      </c>
      <c r="S17" s="70"/>
      <c r="T17" s="70"/>
      <c r="U17" s="70"/>
      <c r="V17" s="70"/>
      <c r="W17" s="70"/>
      <c r="X17" s="70">
        <f t="shared" si="8"/>
        <v>5000</v>
      </c>
      <c r="Y17" s="70">
        <v>5000</v>
      </c>
      <c r="Z17" s="70"/>
      <c r="AA17" s="70"/>
      <c r="AB17" s="70"/>
      <c r="AC17" s="70"/>
    </row>
    <row r="18" ht="24.95" customHeight="1" spans="1:29">
      <c r="A18" s="419" t="s">
        <v>94</v>
      </c>
      <c r="B18" s="70">
        <f>SUM(C18,R18,X18)</f>
        <v>12878</v>
      </c>
      <c r="C18" s="70">
        <f>SUM(D18:Q18)</f>
        <v>665</v>
      </c>
      <c r="D18" s="70">
        <v>565</v>
      </c>
      <c r="E18" s="70"/>
      <c r="F18" s="70"/>
      <c r="G18" s="70"/>
      <c r="H18" s="70"/>
      <c r="I18" s="70"/>
      <c r="J18" s="70"/>
      <c r="K18" s="70">
        <v>100</v>
      </c>
      <c r="L18" s="70"/>
      <c r="M18" s="70"/>
      <c r="N18" s="70"/>
      <c r="O18" s="70"/>
      <c r="P18" s="70"/>
      <c r="Q18" s="70"/>
      <c r="R18" s="70">
        <f t="shared" si="7"/>
        <v>1913</v>
      </c>
      <c r="S18" s="423">
        <v>1713</v>
      </c>
      <c r="T18" s="70"/>
      <c r="U18" s="70"/>
      <c r="V18" s="70"/>
      <c r="W18" s="70">
        <v>200</v>
      </c>
      <c r="X18" s="70">
        <f t="shared" si="8"/>
        <v>10300</v>
      </c>
      <c r="Y18" s="70">
        <v>10000</v>
      </c>
      <c r="Z18" s="70"/>
      <c r="AA18" s="70"/>
      <c r="AB18" s="70"/>
      <c r="AC18" s="70">
        <v>300</v>
      </c>
    </row>
    <row r="19" ht="24.95" customHeight="1" spans="1:29">
      <c r="A19" s="418" t="s">
        <v>95</v>
      </c>
      <c r="B19" s="70">
        <f>SUM(C19,R19,X19)</f>
        <v>44069</v>
      </c>
      <c r="C19" s="70">
        <f>SUM(D19:Q19)</f>
        <v>4930</v>
      </c>
      <c r="D19" s="70">
        <v>4840</v>
      </c>
      <c r="E19" s="70"/>
      <c r="F19" s="70"/>
      <c r="G19" s="70"/>
      <c r="H19" s="70"/>
      <c r="I19" s="70"/>
      <c r="J19" s="70"/>
      <c r="K19" s="70">
        <v>90</v>
      </c>
      <c r="L19" s="70"/>
      <c r="M19" s="70"/>
      <c r="N19" s="70"/>
      <c r="O19" s="70"/>
      <c r="P19" s="70"/>
      <c r="Q19" s="70"/>
      <c r="R19" s="70">
        <f t="shared" si="7"/>
        <v>5284</v>
      </c>
      <c r="S19" s="423">
        <f>5000+74</f>
        <v>5074</v>
      </c>
      <c r="T19" s="70"/>
      <c r="U19" s="70"/>
      <c r="V19" s="70"/>
      <c r="W19" s="70">
        <v>210</v>
      </c>
      <c r="X19" s="70">
        <f t="shared" si="8"/>
        <v>33855</v>
      </c>
      <c r="Y19" s="70">
        <f>30000+3555</f>
        <v>33555</v>
      </c>
      <c r="Z19" s="70"/>
      <c r="AA19" s="70"/>
      <c r="AB19" s="70"/>
      <c r="AC19" s="70">
        <v>300</v>
      </c>
    </row>
    <row r="20" ht="24.95" customHeight="1" spans="1:29">
      <c r="A20" s="418" t="s">
        <v>96</v>
      </c>
      <c r="B20" s="70">
        <f>SUM(C20,R20,X20)</f>
        <v>7735</v>
      </c>
      <c r="C20" s="70">
        <f>SUM(D20:Q20)</f>
        <v>5655</v>
      </c>
      <c r="D20" s="70">
        <v>1404</v>
      </c>
      <c r="E20" s="70"/>
      <c r="F20" s="70">
        <v>225</v>
      </c>
      <c r="G20" s="70"/>
      <c r="H20" s="70"/>
      <c r="I20" s="70"/>
      <c r="J20" s="70"/>
      <c r="K20" s="70"/>
      <c r="L20" s="70">
        <v>4026</v>
      </c>
      <c r="M20" s="70"/>
      <c r="N20" s="70"/>
      <c r="O20" s="70"/>
      <c r="P20" s="70"/>
      <c r="Q20" s="70"/>
      <c r="R20" s="70">
        <f t="shared" si="7"/>
        <v>-609</v>
      </c>
      <c r="S20" s="424">
        <v>-609</v>
      </c>
      <c r="T20" s="70"/>
      <c r="U20" s="70"/>
      <c r="V20" s="70"/>
      <c r="W20" s="70"/>
      <c r="X20" s="70">
        <f t="shared" si="8"/>
        <v>2689</v>
      </c>
      <c r="Y20" s="70">
        <v>2689</v>
      </c>
      <c r="Z20" s="70"/>
      <c r="AA20" s="70"/>
      <c r="AB20" s="70"/>
      <c r="AC20" s="70"/>
    </row>
    <row r="21" ht="24.95" customHeight="1" spans="1:29">
      <c r="A21" s="422" t="s">
        <v>97</v>
      </c>
      <c r="B21" s="415">
        <f t="shared" ref="B21:AA21" si="12">SUM(B22:B29)</f>
        <v>16529</v>
      </c>
      <c r="C21" s="415">
        <f t="shared" si="12"/>
        <v>13309</v>
      </c>
      <c r="D21" s="415">
        <f t="shared" si="12"/>
        <v>2163</v>
      </c>
      <c r="E21" s="415">
        <f t="shared" si="12"/>
        <v>1142</v>
      </c>
      <c r="F21" s="415">
        <f t="shared" si="12"/>
        <v>677</v>
      </c>
      <c r="G21" s="415">
        <f t="shared" si="12"/>
        <v>150</v>
      </c>
      <c r="H21" s="415">
        <f t="shared" si="12"/>
        <v>0</v>
      </c>
      <c r="I21" s="415">
        <f t="shared" si="12"/>
        <v>1405</v>
      </c>
      <c r="J21" s="415">
        <f t="shared" si="12"/>
        <v>99</v>
      </c>
      <c r="K21" s="415">
        <f t="shared" si="12"/>
        <v>0</v>
      </c>
      <c r="L21" s="415">
        <f t="shared" si="12"/>
        <v>0</v>
      </c>
      <c r="M21" s="415">
        <f t="shared" si="12"/>
        <v>4029</v>
      </c>
      <c r="N21" s="415">
        <f t="shared" si="12"/>
        <v>1080</v>
      </c>
      <c r="O21" s="415">
        <f t="shared" si="12"/>
        <v>0</v>
      </c>
      <c r="P21" s="415">
        <f t="shared" si="12"/>
        <v>2564</v>
      </c>
      <c r="Q21" s="415">
        <f t="shared" si="12"/>
        <v>0</v>
      </c>
      <c r="R21" s="415">
        <f t="shared" si="12"/>
        <v>1560</v>
      </c>
      <c r="S21" s="415">
        <f t="shared" si="12"/>
        <v>1000</v>
      </c>
      <c r="T21" s="415">
        <f t="shared" si="12"/>
        <v>0</v>
      </c>
      <c r="U21" s="415">
        <f t="shared" si="12"/>
        <v>0</v>
      </c>
      <c r="V21" s="415">
        <f t="shared" si="12"/>
        <v>0</v>
      </c>
      <c r="W21" s="415">
        <f t="shared" si="12"/>
        <v>560</v>
      </c>
      <c r="X21" s="415">
        <f t="shared" si="12"/>
        <v>1660</v>
      </c>
      <c r="Y21" s="415">
        <f t="shared" si="12"/>
        <v>1420</v>
      </c>
      <c r="Z21" s="415">
        <f t="shared" si="12"/>
        <v>0</v>
      </c>
      <c r="AA21" s="415"/>
      <c r="AB21" s="415">
        <f>SUM(AB22:AB29)</f>
        <v>0</v>
      </c>
      <c r="AC21" s="415">
        <f>SUM(AC22:AC29)</f>
        <v>240</v>
      </c>
    </row>
    <row r="22" ht="24.95" customHeight="1" spans="1:29">
      <c r="A22" s="418" t="s">
        <v>98</v>
      </c>
      <c r="B22" s="70">
        <f t="shared" ref="B22:B29" si="13">SUM(C22,R22,X22)</f>
        <v>4143</v>
      </c>
      <c r="C22" s="70">
        <f t="shared" ref="C22:C29" si="14">SUM(D22:Q22)</f>
        <v>4143</v>
      </c>
      <c r="D22" s="70"/>
      <c r="E22" s="70"/>
      <c r="F22" s="70"/>
      <c r="G22" s="70">
        <v>15</v>
      </c>
      <c r="H22" s="70"/>
      <c r="I22" s="70"/>
      <c r="J22" s="70">
        <v>99</v>
      </c>
      <c r="K22" s="70"/>
      <c r="L22" s="70"/>
      <c r="M22" s="70">
        <v>4029</v>
      </c>
      <c r="N22" s="70"/>
      <c r="O22" s="70"/>
      <c r="P22" s="70"/>
      <c r="Q22" s="70"/>
      <c r="R22" s="70">
        <f t="shared" si="7"/>
        <v>0</v>
      </c>
      <c r="S22" s="70"/>
      <c r="T22" s="70"/>
      <c r="U22" s="70"/>
      <c r="V22" s="70"/>
      <c r="W22" s="70"/>
      <c r="X22" s="70">
        <f t="shared" si="8"/>
        <v>0</v>
      </c>
      <c r="Y22" s="70"/>
      <c r="Z22" s="70"/>
      <c r="AA22" s="70"/>
      <c r="AB22" s="70"/>
      <c r="AC22" s="70"/>
    </row>
    <row r="23" ht="24.95" customHeight="1" spans="1:29">
      <c r="A23" s="418" t="s">
        <v>99</v>
      </c>
      <c r="B23" s="70">
        <f t="shared" si="13"/>
        <v>602</v>
      </c>
      <c r="C23" s="70">
        <f t="shared" si="14"/>
        <v>602</v>
      </c>
      <c r="D23" s="70"/>
      <c r="E23" s="70">
        <v>172</v>
      </c>
      <c r="F23" s="70">
        <v>430</v>
      </c>
      <c r="G23" s="70"/>
      <c r="H23" s="70"/>
      <c r="I23" s="70"/>
      <c r="J23" s="70"/>
      <c r="K23" s="70"/>
      <c r="L23" s="70"/>
      <c r="M23" s="70"/>
      <c r="N23" s="70"/>
      <c r="O23" s="70"/>
      <c r="P23" s="70"/>
      <c r="Q23" s="70"/>
      <c r="R23" s="70">
        <f t="shared" si="7"/>
        <v>0</v>
      </c>
      <c r="S23" s="70"/>
      <c r="T23" s="70"/>
      <c r="U23" s="70"/>
      <c r="V23" s="70"/>
      <c r="W23" s="70"/>
      <c r="X23" s="70">
        <f t="shared" si="8"/>
        <v>0</v>
      </c>
      <c r="Y23" s="70"/>
      <c r="Z23" s="70"/>
      <c r="AA23" s="70"/>
      <c r="AB23" s="70"/>
      <c r="AC23" s="70"/>
    </row>
    <row r="24" ht="24.95" customHeight="1" spans="1:29">
      <c r="A24" s="418" t="s">
        <v>100</v>
      </c>
      <c r="B24" s="70">
        <f t="shared" si="13"/>
        <v>71</v>
      </c>
      <c r="C24" s="70">
        <f t="shared" si="14"/>
        <v>71</v>
      </c>
      <c r="D24" s="70"/>
      <c r="E24" s="70">
        <v>71</v>
      </c>
      <c r="F24" s="70"/>
      <c r="G24" s="70"/>
      <c r="H24" s="70"/>
      <c r="I24" s="70"/>
      <c r="J24" s="70"/>
      <c r="K24" s="70"/>
      <c r="L24" s="70"/>
      <c r="M24" s="70"/>
      <c r="N24" s="70"/>
      <c r="O24" s="70"/>
      <c r="P24" s="70"/>
      <c r="Q24" s="70"/>
      <c r="R24" s="70">
        <f t="shared" si="7"/>
        <v>0</v>
      </c>
      <c r="S24" s="70"/>
      <c r="T24" s="70"/>
      <c r="U24" s="70"/>
      <c r="V24" s="70"/>
      <c r="W24" s="70"/>
      <c r="X24" s="70">
        <f t="shared" si="8"/>
        <v>0</v>
      </c>
      <c r="Y24" s="70"/>
      <c r="Z24" s="70"/>
      <c r="AA24" s="70"/>
      <c r="AB24" s="70"/>
      <c r="AC24" s="70"/>
    </row>
    <row r="25" ht="24.95" customHeight="1" spans="1:29">
      <c r="A25" s="418" t="s">
        <v>101</v>
      </c>
      <c r="B25" s="70">
        <f t="shared" si="13"/>
        <v>209</v>
      </c>
      <c r="C25" s="70">
        <f t="shared" si="14"/>
        <v>209</v>
      </c>
      <c r="D25" s="70"/>
      <c r="E25" s="70">
        <v>209</v>
      </c>
      <c r="F25" s="70"/>
      <c r="G25" s="70"/>
      <c r="H25" s="70"/>
      <c r="I25" s="70"/>
      <c r="J25" s="70"/>
      <c r="K25" s="70"/>
      <c r="L25" s="70"/>
      <c r="M25" s="70"/>
      <c r="N25" s="70"/>
      <c r="O25" s="70"/>
      <c r="P25" s="70"/>
      <c r="Q25" s="70"/>
      <c r="R25" s="70">
        <f t="shared" si="7"/>
        <v>0</v>
      </c>
      <c r="S25" s="70"/>
      <c r="T25" s="70"/>
      <c r="U25" s="70"/>
      <c r="V25" s="70"/>
      <c r="W25" s="70"/>
      <c r="X25" s="70">
        <f t="shared" si="8"/>
        <v>0</v>
      </c>
      <c r="Y25" s="70"/>
      <c r="Z25" s="70"/>
      <c r="AA25" s="70"/>
      <c r="AB25" s="70"/>
      <c r="AC25" s="70"/>
    </row>
    <row r="26" ht="24.95" customHeight="1" spans="1:29">
      <c r="A26" s="418" t="s">
        <v>102</v>
      </c>
      <c r="B26" s="70">
        <f t="shared" si="13"/>
        <v>223</v>
      </c>
      <c r="C26" s="70">
        <f t="shared" si="14"/>
        <v>223</v>
      </c>
      <c r="D26" s="70"/>
      <c r="E26" s="70">
        <v>223</v>
      </c>
      <c r="F26" s="70"/>
      <c r="G26" s="70"/>
      <c r="H26" s="70"/>
      <c r="I26" s="70"/>
      <c r="J26" s="70"/>
      <c r="K26" s="70"/>
      <c r="L26" s="70"/>
      <c r="M26" s="70"/>
      <c r="N26" s="70"/>
      <c r="O26" s="70"/>
      <c r="P26" s="70"/>
      <c r="Q26" s="70"/>
      <c r="R26" s="70">
        <f t="shared" si="7"/>
        <v>0</v>
      </c>
      <c r="S26" s="70"/>
      <c r="T26" s="70"/>
      <c r="U26" s="70"/>
      <c r="V26" s="70"/>
      <c r="W26" s="70"/>
      <c r="X26" s="70">
        <f t="shared" si="8"/>
        <v>0</v>
      </c>
      <c r="Y26" s="70"/>
      <c r="Z26" s="70"/>
      <c r="AA26" s="70"/>
      <c r="AB26" s="70"/>
      <c r="AC26" s="70"/>
    </row>
    <row r="27" ht="24.95" customHeight="1" spans="1:29">
      <c r="A27" s="418" t="s">
        <v>103</v>
      </c>
      <c r="B27" s="70">
        <f t="shared" si="13"/>
        <v>1696</v>
      </c>
      <c r="C27" s="70">
        <f t="shared" si="14"/>
        <v>1696</v>
      </c>
      <c r="D27" s="70">
        <v>1442</v>
      </c>
      <c r="E27" s="70">
        <v>207</v>
      </c>
      <c r="F27" s="70"/>
      <c r="G27" s="70">
        <v>47</v>
      </c>
      <c r="H27" s="70"/>
      <c r="I27" s="70"/>
      <c r="J27" s="70"/>
      <c r="K27" s="70"/>
      <c r="L27" s="70"/>
      <c r="M27" s="70"/>
      <c r="N27" s="70"/>
      <c r="O27" s="70"/>
      <c r="P27" s="70"/>
      <c r="Q27" s="70"/>
      <c r="R27" s="70">
        <f t="shared" si="7"/>
        <v>0</v>
      </c>
      <c r="S27" s="70"/>
      <c r="T27" s="70"/>
      <c r="U27" s="70"/>
      <c r="V27" s="70"/>
      <c r="W27" s="70"/>
      <c r="X27" s="70">
        <f t="shared" si="8"/>
        <v>0</v>
      </c>
      <c r="Y27" s="70"/>
      <c r="Z27" s="70"/>
      <c r="AA27" s="70"/>
      <c r="AB27" s="70"/>
      <c r="AC27" s="70"/>
    </row>
    <row r="28" ht="24.95" customHeight="1" spans="1:29">
      <c r="A28" s="418" t="s">
        <v>104</v>
      </c>
      <c r="B28" s="70">
        <f t="shared" si="13"/>
        <v>7697</v>
      </c>
      <c r="C28" s="70">
        <f t="shared" si="14"/>
        <v>5397</v>
      </c>
      <c r="D28" s="70"/>
      <c r="E28" s="70">
        <v>260</v>
      </c>
      <c r="F28" s="70"/>
      <c r="G28" s="70">
        <v>88</v>
      </c>
      <c r="H28" s="70"/>
      <c r="I28" s="70">
        <v>1405</v>
      </c>
      <c r="J28" s="70"/>
      <c r="K28" s="70"/>
      <c r="L28" s="70"/>
      <c r="M28" s="70"/>
      <c r="N28" s="70">
        <v>1080</v>
      </c>
      <c r="O28" s="70"/>
      <c r="P28" s="70">
        <v>2564</v>
      </c>
      <c r="Q28" s="70"/>
      <c r="R28" s="70">
        <f t="shared" si="7"/>
        <v>1560</v>
      </c>
      <c r="S28" s="423">
        <v>1000</v>
      </c>
      <c r="T28" s="70"/>
      <c r="U28" s="70"/>
      <c r="V28" s="70"/>
      <c r="W28" s="70">
        <v>560</v>
      </c>
      <c r="X28" s="70">
        <f t="shared" si="8"/>
        <v>740</v>
      </c>
      <c r="Y28" s="70">
        <v>500</v>
      </c>
      <c r="Z28" s="70"/>
      <c r="AA28" s="70"/>
      <c r="AB28" s="70"/>
      <c r="AC28" s="70">
        <v>240</v>
      </c>
    </row>
    <row r="29" ht="24.95" customHeight="1" spans="1:29">
      <c r="A29" s="418" t="s">
        <v>105</v>
      </c>
      <c r="B29" s="70">
        <f t="shared" si="13"/>
        <v>1888</v>
      </c>
      <c r="C29" s="70">
        <f t="shared" si="14"/>
        <v>968</v>
      </c>
      <c r="D29" s="70">
        <v>721</v>
      </c>
      <c r="E29" s="70"/>
      <c r="F29" s="70">
        <v>247</v>
      </c>
      <c r="G29" s="70"/>
      <c r="H29" s="70"/>
      <c r="I29" s="70"/>
      <c r="J29" s="70"/>
      <c r="K29" s="70"/>
      <c r="L29" s="70"/>
      <c r="M29" s="70"/>
      <c r="N29" s="70"/>
      <c r="O29" s="70"/>
      <c r="P29" s="70"/>
      <c r="Q29" s="70"/>
      <c r="R29" s="70">
        <f t="shared" si="7"/>
        <v>0</v>
      </c>
      <c r="S29" s="70"/>
      <c r="T29" s="70"/>
      <c r="U29" s="70"/>
      <c r="V29" s="70"/>
      <c r="W29" s="70"/>
      <c r="X29" s="70">
        <f t="shared" si="8"/>
        <v>920</v>
      </c>
      <c r="Y29" s="70">
        <v>920</v>
      </c>
      <c r="Z29" s="70"/>
      <c r="AA29" s="70"/>
      <c r="AB29" s="70"/>
      <c r="AC29" s="70"/>
    </row>
    <row r="30" ht="24.95" customHeight="1" spans="1:29">
      <c r="A30" s="422" t="s">
        <v>106</v>
      </c>
      <c r="B30" s="415">
        <f t="shared" ref="B30:G30" si="15">SUM(B31:B33)</f>
        <v>1207</v>
      </c>
      <c r="C30" s="415">
        <f t="shared" si="15"/>
        <v>407</v>
      </c>
      <c r="D30" s="415">
        <f t="shared" si="15"/>
        <v>0</v>
      </c>
      <c r="E30" s="415">
        <f t="shared" si="15"/>
        <v>0</v>
      </c>
      <c r="F30" s="415">
        <f t="shared" si="15"/>
        <v>0</v>
      </c>
      <c r="G30" s="415">
        <f t="shared" si="15"/>
        <v>0</v>
      </c>
      <c r="H30" s="415"/>
      <c r="I30" s="415"/>
      <c r="J30" s="415">
        <f>SUM(J31:J33)</f>
        <v>180</v>
      </c>
      <c r="K30" s="415">
        <f>SUM(K31:K33)</f>
        <v>200</v>
      </c>
      <c r="L30" s="415"/>
      <c r="M30" s="415"/>
      <c r="N30" s="415">
        <f t="shared" ref="N30:AA30" si="16">SUM(N31:N33)</f>
        <v>0</v>
      </c>
      <c r="O30" s="415">
        <f t="shared" si="16"/>
        <v>27</v>
      </c>
      <c r="P30" s="415">
        <f t="shared" si="16"/>
        <v>0</v>
      </c>
      <c r="Q30" s="415">
        <f t="shared" si="16"/>
        <v>0</v>
      </c>
      <c r="R30" s="415">
        <f t="shared" si="16"/>
        <v>300</v>
      </c>
      <c r="S30" s="415">
        <f t="shared" si="16"/>
        <v>0</v>
      </c>
      <c r="T30" s="415">
        <f t="shared" si="16"/>
        <v>0</v>
      </c>
      <c r="U30" s="415">
        <f t="shared" si="16"/>
        <v>0</v>
      </c>
      <c r="V30" s="415">
        <f t="shared" si="16"/>
        <v>0</v>
      </c>
      <c r="W30" s="415">
        <f t="shared" si="16"/>
        <v>300</v>
      </c>
      <c r="X30" s="415">
        <f t="shared" si="16"/>
        <v>500</v>
      </c>
      <c r="Y30" s="415">
        <f t="shared" si="16"/>
        <v>0</v>
      </c>
      <c r="Z30" s="415">
        <f t="shared" si="16"/>
        <v>0</v>
      </c>
      <c r="AA30" s="415"/>
      <c r="AB30" s="415">
        <f>SUM(AB31:AB33)</f>
        <v>0</v>
      </c>
      <c r="AC30" s="415">
        <f>SUM(AC31:AC33)</f>
        <v>500</v>
      </c>
    </row>
    <row r="31" ht="24.95" customHeight="1" spans="1:29">
      <c r="A31" s="418" t="s">
        <v>107</v>
      </c>
      <c r="B31" s="70">
        <f t="shared" ref="B31:B33" si="17">SUM(C31,R31,X31)</f>
        <v>180</v>
      </c>
      <c r="C31" s="70">
        <f t="shared" ref="C31:C33" si="18">SUM(D31:Q31)</f>
        <v>180</v>
      </c>
      <c r="D31" s="70"/>
      <c r="E31" s="70"/>
      <c r="F31" s="70"/>
      <c r="G31" s="70"/>
      <c r="H31" s="70"/>
      <c r="I31" s="70"/>
      <c r="J31" s="70">
        <v>180</v>
      </c>
      <c r="K31" s="70"/>
      <c r="L31" s="70"/>
      <c r="M31" s="70"/>
      <c r="N31" s="70"/>
      <c r="O31" s="70"/>
      <c r="P31" s="70"/>
      <c r="Q31" s="70"/>
      <c r="R31" s="70">
        <f t="shared" si="7"/>
        <v>0</v>
      </c>
      <c r="S31" s="70"/>
      <c r="T31" s="70"/>
      <c r="U31" s="70"/>
      <c r="V31" s="70"/>
      <c r="W31" s="70"/>
      <c r="X31" s="70">
        <f t="shared" si="8"/>
        <v>0</v>
      </c>
      <c r="Y31" s="70"/>
      <c r="Z31" s="70"/>
      <c r="AA31" s="70"/>
      <c r="AB31" s="70"/>
      <c r="AC31" s="70"/>
    </row>
    <row r="32" ht="24.95" customHeight="1" spans="1:29">
      <c r="A32" s="418" t="s">
        <v>108</v>
      </c>
      <c r="B32" s="70">
        <f t="shared" si="17"/>
        <v>27</v>
      </c>
      <c r="C32" s="70">
        <f t="shared" si="18"/>
        <v>27</v>
      </c>
      <c r="D32" s="70"/>
      <c r="E32" s="70"/>
      <c r="F32" s="70"/>
      <c r="G32" s="70"/>
      <c r="H32" s="70"/>
      <c r="I32" s="70"/>
      <c r="J32" s="70"/>
      <c r="K32" s="70"/>
      <c r="L32" s="70"/>
      <c r="M32" s="70"/>
      <c r="N32" s="70"/>
      <c r="O32" s="70">
        <v>27</v>
      </c>
      <c r="P32" s="70"/>
      <c r="Q32" s="70"/>
      <c r="R32" s="70">
        <f t="shared" si="7"/>
        <v>0</v>
      </c>
      <c r="S32" s="70"/>
      <c r="T32" s="70"/>
      <c r="U32" s="70"/>
      <c r="V32" s="70"/>
      <c r="W32" s="70"/>
      <c r="X32" s="70">
        <f t="shared" si="8"/>
        <v>0</v>
      </c>
      <c r="Y32" s="70"/>
      <c r="Z32" s="70"/>
      <c r="AA32" s="70"/>
      <c r="AB32" s="70"/>
      <c r="AC32" s="70"/>
    </row>
    <row r="33" ht="24.95" customHeight="1" spans="1:29">
      <c r="A33" s="418" t="s">
        <v>109</v>
      </c>
      <c r="B33" s="70">
        <f t="shared" si="17"/>
        <v>1000</v>
      </c>
      <c r="C33" s="70">
        <f t="shared" si="18"/>
        <v>200</v>
      </c>
      <c r="D33" s="70"/>
      <c r="E33" s="70"/>
      <c r="F33" s="70"/>
      <c r="G33" s="70"/>
      <c r="H33" s="70"/>
      <c r="I33" s="70"/>
      <c r="J33" s="70"/>
      <c r="K33" s="70">
        <v>200</v>
      </c>
      <c r="L33" s="70"/>
      <c r="M33" s="70"/>
      <c r="N33" s="70"/>
      <c r="O33" s="70"/>
      <c r="P33" s="70"/>
      <c r="Q33" s="70"/>
      <c r="R33" s="70">
        <f t="shared" si="7"/>
        <v>300</v>
      </c>
      <c r="S33" s="70"/>
      <c r="T33" s="70"/>
      <c r="U33" s="70"/>
      <c r="V33" s="70"/>
      <c r="W33" s="70">
        <v>300</v>
      </c>
      <c r="X33" s="70">
        <f t="shared" si="8"/>
        <v>500</v>
      </c>
      <c r="Y33" s="70"/>
      <c r="Z33" s="70"/>
      <c r="AA33" s="70"/>
      <c r="AB33" s="70"/>
      <c r="AC33" s="70">
        <v>500</v>
      </c>
    </row>
    <row r="34" ht="24.95" customHeight="1" spans="1:29">
      <c r="A34" s="422" t="s">
        <v>110</v>
      </c>
      <c r="B34" s="415">
        <f t="shared" ref="B34:G34" si="19">SUM(B35:B36)</f>
        <v>5256</v>
      </c>
      <c r="C34" s="415">
        <f t="shared" si="19"/>
        <v>4056</v>
      </c>
      <c r="D34" s="415">
        <f t="shared" si="19"/>
        <v>0</v>
      </c>
      <c r="E34" s="415">
        <f t="shared" si="19"/>
        <v>0</v>
      </c>
      <c r="F34" s="415">
        <f t="shared" si="19"/>
        <v>0</v>
      </c>
      <c r="G34" s="415">
        <f t="shared" si="19"/>
        <v>0</v>
      </c>
      <c r="H34" s="415"/>
      <c r="I34" s="415"/>
      <c r="J34" s="415">
        <f t="shared" ref="J34:AA34" si="20">SUM(J35:J36)</f>
        <v>0</v>
      </c>
      <c r="K34" s="425">
        <f t="shared" si="20"/>
        <v>0</v>
      </c>
      <c r="L34" s="425">
        <f t="shared" si="20"/>
        <v>0</v>
      </c>
      <c r="M34" s="425">
        <f t="shared" si="20"/>
        <v>4030</v>
      </c>
      <c r="N34" s="415">
        <f t="shared" si="20"/>
        <v>0</v>
      </c>
      <c r="O34" s="415">
        <f t="shared" si="20"/>
        <v>26</v>
      </c>
      <c r="P34" s="415">
        <f t="shared" si="20"/>
        <v>0</v>
      </c>
      <c r="Q34" s="415">
        <f t="shared" si="20"/>
        <v>0</v>
      </c>
      <c r="R34" s="415">
        <f t="shared" si="20"/>
        <v>600</v>
      </c>
      <c r="S34" s="415">
        <f t="shared" si="20"/>
        <v>0</v>
      </c>
      <c r="T34" s="415">
        <f t="shared" si="20"/>
        <v>0</v>
      </c>
      <c r="U34" s="415">
        <f t="shared" si="20"/>
        <v>0</v>
      </c>
      <c r="V34" s="415">
        <f t="shared" si="20"/>
        <v>0</v>
      </c>
      <c r="W34" s="415">
        <f t="shared" si="20"/>
        <v>600</v>
      </c>
      <c r="X34" s="415">
        <f t="shared" si="20"/>
        <v>600</v>
      </c>
      <c r="Y34" s="415">
        <f t="shared" si="20"/>
        <v>0</v>
      </c>
      <c r="Z34" s="415">
        <f t="shared" si="20"/>
        <v>0</v>
      </c>
      <c r="AA34" s="415"/>
      <c r="AB34" s="415">
        <f>SUM(AB35:AB36)</f>
        <v>0</v>
      </c>
      <c r="AC34" s="415">
        <f>SUM(AC35:AC36)</f>
        <v>600</v>
      </c>
    </row>
    <row r="35" ht="24.95" customHeight="1" spans="1:29">
      <c r="A35" s="418" t="s">
        <v>111</v>
      </c>
      <c r="B35" s="70">
        <f t="shared" ref="B35:B36" si="21">SUM(C35,R35,X35)</f>
        <v>4656</v>
      </c>
      <c r="C35" s="70">
        <f t="shared" ref="C35:C36" si="22">SUM(D35:Q35)</f>
        <v>4056</v>
      </c>
      <c r="D35" s="70"/>
      <c r="E35" s="70"/>
      <c r="F35" s="70"/>
      <c r="G35" s="70"/>
      <c r="H35" s="70"/>
      <c r="I35" s="70"/>
      <c r="J35" s="70"/>
      <c r="K35" s="70"/>
      <c r="L35" s="70"/>
      <c r="M35" s="70">
        <v>4030</v>
      </c>
      <c r="N35" s="70"/>
      <c r="O35" s="70">
        <v>26</v>
      </c>
      <c r="P35" s="70"/>
      <c r="Q35" s="70"/>
      <c r="R35" s="70">
        <f t="shared" si="7"/>
        <v>300</v>
      </c>
      <c r="S35" s="70"/>
      <c r="T35" s="70"/>
      <c r="U35" s="70"/>
      <c r="V35" s="70"/>
      <c r="W35" s="70">
        <v>300</v>
      </c>
      <c r="X35" s="70">
        <f t="shared" si="8"/>
        <v>300</v>
      </c>
      <c r="Y35" s="70"/>
      <c r="Z35" s="70"/>
      <c r="AA35" s="70"/>
      <c r="AB35" s="70"/>
      <c r="AC35" s="70">
        <v>300</v>
      </c>
    </row>
    <row r="36" ht="24.95" customHeight="1" spans="1:29">
      <c r="A36" s="418" t="s">
        <v>112</v>
      </c>
      <c r="B36" s="70">
        <f t="shared" si="21"/>
        <v>600</v>
      </c>
      <c r="C36" s="70">
        <f t="shared" si="22"/>
        <v>0</v>
      </c>
      <c r="D36" s="70"/>
      <c r="E36" s="70"/>
      <c r="F36" s="70"/>
      <c r="G36" s="70"/>
      <c r="H36" s="70"/>
      <c r="I36" s="70"/>
      <c r="J36" s="70"/>
      <c r="K36" s="70"/>
      <c r="L36" s="70"/>
      <c r="M36" s="70"/>
      <c r="N36" s="70"/>
      <c r="O36" s="70"/>
      <c r="P36" s="70"/>
      <c r="Q36" s="70"/>
      <c r="R36" s="70">
        <f t="shared" si="7"/>
        <v>300</v>
      </c>
      <c r="S36" s="70"/>
      <c r="T36" s="70"/>
      <c r="U36" s="70"/>
      <c r="V36" s="70"/>
      <c r="W36" s="70">
        <v>300</v>
      </c>
      <c r="X36" s="70">
        <f t="shared" si="8"/>
        <v>300</v>
      </c>
      <c r="Y36" s="70"/>
      <c r="Z36" s="70"/>
      <c r="AA36" s="70"/>
      <c r="AB36" s="70"/>
      <c r="AC36" s="70">
        <v>300</v>
      </c>
    </row>
    <row r="37" ht="24.95" customHeight="1" spans="1:29">
      <c r="A37" s="422" t="s">
        <v>113</v>
      </c>
      <c r="B37" s="415">
        <f t="shared" ref="B37:H37" si="23">SUM(B38:B39)</f>
        <v>20078</v>
      </c>
      <c r="C37" s="415">
        <f t="shared" si="23"/>
        <v>11133</v>
      </c>
      <c r="D37" s="415">
        <f t="shared" si="23"/>
        <v>0</v>
      </c>
      <c r="E37" s="415">
        <f t="shared" si="23"/>
        <v>0</v>
      </c>
      <c r="F37" s="415">
        <f t="shared" si="23"/>
        <v>0</v>
      </c>
      <c r="G37" s="415">
        <f t="shared" si="23"/>
        <v>0</v>
      </c>
      <c r="H37" s="415">
        <f t="shared" si="23"/>
        <v>11133</v>
      </c>
      <c r="I37" s="415"/>
      <c r="J37" s="415">
        <f>SUM(J38:J39)</f>
        <v>0</v>
      </c>
      <c r="K37" s="415">
        <f>SUM(K38:K39)</f>
        <v>0</v>
      </c>
      <c r="L37" s="415"/>
      <c r="M37" s="415"/>
      <c r="N37" s="415">
        <f t="shared" ref="N37:AA37" si="24">SUM(N38:N39)</f>
        <v>0</v>
      </c>
      <c r="O37" s="415">
        <f t="shared" si="24"/>
        <v>0</v>
      </c>
      <c r="P37" s="415">
        <f t="shared" si="24"/>
        <v>0</v>
      </c>
      <c r="Q37" s="415">
        <f t="shared" si="24"/>
        <v>0</v>
      </c>
      <c r="R37" s="415">
        <f t="shared" si="24"/>
        <v>660</v>
      </c>
      <c r="S37" s="415">
        <f t="shared" si="24"/>
        <v>0</v>
      </c>
      <c r="T37" s="415">
        <f t="shared" si="24"/>
        <v>0</v>
      </c>
      <c r="U37" s="415">
        <f t="shared" si="24"/>
        <v>0</v>
      </c>
      <c r="V37" s="415">
        <f t="shared" si="24"/>
        <v>0</v>
      </c>
      <c r="W37" s="415">
        <f t="shared" si="24"/>
        <v>660</v>
      </c>
      <c r="X37" s="415">
        <f t="shared" si="24"/>
        <v>8285</v>
      </c>
      <c r="Y37" s="415">
        <f t="shared" si="24"/>
        <v>0</v>
      </c>
      <c r="Z37" s="415">
        <f t="shared" si="24"/>
        <v>0</v>
      </c>
      <c r="AA37" s="415"/>
      <c r="AB37" s="415">
        <f>SUM(AB38:AB39)</f>
        <v>7745</v>
      </c>
      <c r="AC37" s="415">
        <f>SUM(AC38:AC39)</f>
        <v>540</v>
      </c>
    </row>
    <row r="38" ht="24.95" customHeight="1" spans="1:29">
      <c r="A38" s="418" t="s">
        <v>114</v>
      </c>
      <c r="B38" s="70">
        <f t="shared" ref="B38:B39" si="25">SUM(C38,R38,X38)</f>
        <v>19478</v>
      </c>
      <c r="C38" s="70">
        <f t="shared" ref="C38:C39" si="26">SUM(D38:Q38)</f>
        <v>11133</v>
      </c>
      <c r="D38" s="70"/>
      <c r="E38" s="70"/>
      <c r="F38" s="70"/>
      <c r="G38" s="70"/>
      <c r="H38" s="70">
        <v>11133</v>
      </c>
      <c r="I38" s="70"/>
      <c r="J38" s="70"/>
      <c r="K38" s="70"/>
      <c r="L38" s="70"/>
      <c r="M38" s="70"/>
      <c r="N38" s="70"/>
      <c r="O38" s="70"/>
      <c r="P38" s="70"/>
      <c r="Q38" s="70"/>
      <c r="R38" s="70">
        <f t="shared" si="7"/>
        <v>300</v>
      </c>
      <c r="S38" s="70"/>
      <c r="T38" s="70"/>
      <c r="U38" s="70"/>
      <c r="V38" s="70"/>
      <c r="W38" s="70">
        <v>300</v>
      </c>
      <c r="X38" s="70">
        <f t="shared" si="8"/>
        <v>8045</v>
      </c>
      <c r="Y38" s="70"/>
      <c r="Z38" s="70"/>
      <c r="AA38" s="70"/>
      <c r="AB38" s="70">
        <v>7745</v>
      </c>
      <c r="AC38" s="70">
        <v>300</v>
      </c>
    </row>
    <row r="39" ht="24.95" customHeight="1" spans="1:29">
      <c r="A39" s="418" t="s">
        <v>115</v>
      </c>
      <c r="B39" s="70">
        <f t="shared" si="25"/>
        <v>600</v>
      </c>
      <c r="C39" s="70">
        <f t="shared" si="26"/>
        <v>0</v>
      </c>
      <c r="D39" s="70"/>
      <c r="E39" s="70"/>
      <c r="F39" s="70"/>
      <c r="G39" s="70"/>
      <c r="H39" s="70"/>
      <c r="I39" s="70"/>
      <c r="J39" s="70"/>
      <c r="K39" s="70"/>
      <c r="L39" s="70"/>
      <c r="M39" s="70"/>
      <c r="N39" s="70"/>
      <c r="O39" s="70"/>
      <c r="P39" s="70"/>
      <c r="Q39" s="70"/>
      <c r="R39" s="70">
        <f t="shared" si="7"/>
        <v>360</v>
      </c>
      <c r="S39" s="70"/>
      <c r="T39" s="70"/>
      <c r="U39" s="70"/>
      <c r="V39" s="70"/>
      <c r="W39" s="70">
        <v>360</v>
      </c>
      <c r="X39" s="70">
        <f t="shared" si="8"/>
        <v>240</v>
      </c>
      <c r="Y39" s="70"/>
      <c r="Z39" s="70"/>
      <c r="AA39" s="70"/>
      <c r="AB39" s="70"/>
      <c r="AC39" s="70">
        <v>240</v>
      </c>
    </row>
    <row r="40" ht="24.95" customHeight="1" spans="1:29">
      <c r="A40" s="422" t="s">
        <v>116</v>
      </c>
      <c r="B40" s="415">
        <f t="shared" ref="B40:G40" si="27">SUM(B41:B45)</f>
        <v>8119</v>
      </c>
      <c r="C40" s="415">
        <f t="shared" si="27"/>
        <v>5919</v>
      </c>
      <c r="D40" s="415">
        <f t="shared" si="27"/>
        <v>0</v>
      </c>
      <c r="E40" s="415">
        <f t="shared" si="27"/>
        <v>458</v>
      </c>
      <c r="F40" s="415">
        <f t="shared" si="27"/>
        <v>276</v>
      </c>
      <c r="G40" s="415">
        <f t="shared" si="27"/>
        <v>0</v>
      </c>
      <c r="H40" s="415"/>
      <c r="I40" s="415"/>
      <c r="J40" s="415">
        <f>SUM(J41:J45)</f>
        <v>904</v>
      </c>
      <c r="K40" s="415">
        <f>SUM(K41:K45)</f>
        <v>0</v>
      </c>
      <c r="L40" s="415"/>
      <c r="M40" s="415"/>
      <c r="N40" s="415">
        <f t="shared" ref="N40:AA40" si="28">SUM(N41:N45)</f>
        <v>756</v>
      </c>
      <c r="O40" s="415">
        <f t="shared" si="28"/>
        <v>0</v>
      </c>
      <c r="P40" s="415">
        <f t="shared" si="28"/>
        <v>0</v>
      </c>
      <c r="Q40" s="415">
        <f t="shared" si="28"/>
        <v>3525</v>
      </c>
      <c r="R40" s="415">
        <f t="shared" si="28"/>
        <v>720</v>
      </c>
      <c r="S40" s="415">
        <f t="shared" si="28"/>
        <v>0</v>
      </c>
      <c r="T40" s="415">
        <f t="shared" si="28"/>
        <v>0</v>
      </c>
      <c r="U40" s="415">
        <f t="shared" si="28"/>
        <v>0</v>
      </c>
      <c r="V40" s="415">
        <f t="shared" si="28"/>
        <v>0</v>
      </c>
      <c r="W40" s="415">
        <f t="shared" si="28"/>
        <v>720</v>
      </c>
      <c r="X40" s="415">
        <f t="shared" si="28"/>
        <v>1480</v>
      </c>
      <c r="Y40" s="415">
        <f t="shared" si="28"/>
        <v>0</v>
      </c>
      <c r="Z40" s="415">
        <f t="shared" si="28"/>
        <v>1000</v>
      </c>
      <c r="AA40" s="415"/>
      <c r="AB40" s="415">
        <f>SUM(AB41:AB45)</f>
        <v>0</v>
      </c>
      <c r="AC40" s="415">
        <f>SUM(AC41:AC45)</f>
        <v>480</v>
      </c>
    </row>
    <row r="41" s="387" customFormat="1" ht="24.95" customHeight="1" spans="1:29">
      <c r="A41" s="418" t="s">
        <v>117</v>
      </c>
      <c r="B41" s="70">
        <f t="shared" ref="B41:B45" si="29">SUM(C41,R41,X41)</f>
        <v>5029</v>
      </c>
      <c r="C41" s="70">
        <f t="shared" ref="C41:C45" si="30">SUM(D41:Q41)</f>
        <v>4429</v>
      </c>
      <c r="D41" s="70"/>
      <c r="E41" s="70"/>
      <c r="F41" s="70"/>
      <c r="G41" s="70"/>
      <c r="H41" s="70"/>
      <c r="I41" s="70"/>
      <c r="J41" s="70">
        <v>904</v>
      </c>
      <c r="K41" s="70"/>
      <c r="L41" s="70"/>
      <c r="M41" s="70"/>
      <c r="N41" s="70"/>
      <c r="O41" s="70"/>
      <c r="P41" s="70"/>
      <c r="Q41" s="70">
        <v>3525</v>
      </c>
      <c r="R41" s="70">
        <f t="shared" si="7"/>
        <v>360</v>
      </c>
      <c r="S41" s="70"/>
      <c r="T41" s="70"/>
      <c r="U41" s="70"/>
      <c r="V41" s="70"/>
      <c r="W41" s="70">
        <v>360</v>
      </c>
      <c r="X41" s="70">
        <f t="shared" si="8"/>
        <v>240</v>
      </c>
      <c r="Y41" s="70"/>
      <c r="Z41" s="70"/>
      <c r="AA41" s="70"/>
      <c r="AB41" s="70"/>
      <c r="AC41" s="70">
        <v>240</v>
      </c>
    </row>
    <row r="42" ht="24.95" customHeight="1" spans="1:29">
      <c r="A42" s="418" t="s">
        <v>118</v>
      </c>
      <c r="B42" s="70">
        <f t="shared" si="29"/>
        <v>787</v>
      </c>
      <c r="C42" s="70">
        <f t="shared" si="30"/>
        <v>187</v>
      </c>
      <c r="D42" s="70"/>
      <c r="E42" s="70">
        <v>151</v>
      </c>
      <c r="F42" s="70">
        <v>36</v>
      </c>
      <c r="G42" s="70"/>
      <c r="H42" s="70"/>
      <c r="I42" s="70"/>
      <c r="J42" s="70"/>
      <c r="K42" s="70"/>
      <c r="L42" s="70"/>
      <c r="M42" s="70"/>
      <c r="N42" s="70"/>
      <c r="O42" s="70"/>
      <c r="P42" s="70"/>
      <c r="Q42" s="70"/>
      <c r="R42" s="70">
        <f t="shared" si="7"/>
        <v>360</v>
      </c>
      <c r="S42" s="70"/>
      <c r="T42" s="70"/>
      <c r="U42" s="70"/>
      <c r="V42" s="70"/>
      <c r="W42" s="70">
        <v>360</v>
      </c>
      <c r="X42" s="70">
        <f t="shared" si="8"/>
        <v>240</v>
      </c>
      <c r="Y42" s="70"/>
      <c r="Z42" s="70"/>
      <c r="AA42" s="70"/>
      <c r="AB42" s="70"/>
      <c r="AC42" s="70">
        <v>240</v>
      </c>
    </row>
    <row r="43" ht="24.95" customHeight="1" spans="1:29">
      <c r="A43" s="418" t="s">
        <v>119</v>
      </c>
      <c r="B43" s="70">
        <f t="shared" si="29"/>
        <v>364</v>
      </c>
      <c r="C43" s="70">
        <f t="shared" si="30"/>
        <v>364</v>
      </c>
      <c r="D43" s="70"/>
      <c r="E43" s="70">
        <v>124</v>
      </c>
      <c r="F43" s="70">
        <v>240</v>
      </c>
      <c r="G43" s="70"/>
      <c r="H43" s="70"/>
      <c r="I43" s="70"/>
      <c r="J43" s="70"/>
      <c r="K43" s="70"/>
      <c r="L43" s="70"/>
      <c r="M43" s="70"/>
      <c r="N43" s="70"/>
      <c r="O43" s="70"/>
      <c r="P43" s="70"/>
      <c r="Q43" s="70"/>
      <c r="R43" s="70">
        <f t="shared" si="7"/>
        <v>0</v>
      </c>
      <c r="S43" s="70"/>
      <c r="T43" s="70"/>
      <c r="U43" s="70"/>
      <c r="V43" s="70"/>
      <c r="W43" s="70"/>
      <c r="X43" s="70">
        <f t="shared" si="8"/>
        <v>0</v>
      </c>
      <c r="Y43" s="70"/>
      <c r="Z43" s="70"/>
      <c r="AA43" s="70"/>
      <c r="AB43" s="70"/>
      <c r="AC43" s="70"/>
    </row>
    <row r="44" ht="24.95" customHeight="1" spans="1:29">
      <c r="A44" s="418" t="s">
        <v>120</v>
      </c>
      <c r="B44" s="70">
        <f t="shared" si="29"/>
        <v>183</v>
      </c>
      <c r="C44" s="70">
        <f t="shared" si="30"/>
        <v>183</v>
      </c>
      <c r="D44" s="70"/>
      <c r="E44" s="70">
        <v>183</v>
      </c>
      <c r="F44" s="70"/>
      <c r="G44" s="70"/>
      <c r="H44" s="70"/>
      <c r="I44" s="70"/>
      <c r="J44" s="70"/>
      <c r="K44" s="70"/>
      <c r="L44" s="70"/>
      <c r="M44" s="70"/>
      <c r="N44" s="70"/>
      <c r="O44" s="70"/>
      <c r="P44" s="70"/>
      <c r="Q44" s="70"/>
      <c r="R44" s="70">
        <f t="shared" si="7"/>
        <v>0</v>
      </c>
      <c r="S44" s="70"/>
      <c r="T44" s="70"/>
      <c r="U44" s="70"/>
      <c r="V44" s="70"/>
      <c r="W44" s="70"/>
      <c r="X44" s="70">
        <f t="shared" si="8"/>
        <v>0</v>
      </c>
      <c r="Y44" s="70"/>
      <c r="Z44" s="70"/>
      <c r="AA44" s="70"/>
      <c r="AB44" s="70"/>
      <c r="AC44" s="70"/>
    </row>
    <row r="45" ht="24.95" customHeight="1" spans="1:29">
      <c r="A45" s="418" t="s">
        <v>121</v>
      </c>
      <c r="B45" s="70">
        <f t="shared" si="29"/>
        <v>1756</v>
      </c>
      <c r="C45" s="70">
        <f t="shared" si="30"/>
        <v>756</v>
      </c>
      <c r="D45" s="70"/>
      <c r="E45" s="70"/>
      <c r="F45" s="70"/>
      <c r="G45" s="70"/>
      <c r="H45" s="70"/>
      <c r="I45" s="70"/>
      <c r="J45" s="70"/>
      <c r="K45" s="70"/>
      <c r="L45" s="70"/>
      <c r="M45" s="70"/>
      <c r="N45" s="70">
        <v>756</v>
      </c>
      <c r="O45" s="70"/>
      <c r="P45" s="70"/>
      <c r="Q45" s="70"/>
      <c r="R45" s="70">
        <f t="shared" si="7"/>
        <v>0</v>
      </c>
      <c r="S45" s="70"/>
      <c r="T45" s="70"/>
      <c r="U45" s="70"/>
      <c r="V45" s="70"/>
      <c r="W45" s="70"/>
      <c r="X45" s="70">
        <f t="shared" si="8"/>
        <v>1000</v>
      </c>
      <c r="Y45" s="70"/>
      <c r="Z45" s="70">
        <v>1000</v>
      </c>
      <c r="AA45" s="70"/>
      <c r="AB45" s="70"/>
      <c r="AC45" s="70"/>
    </row>
    <row r="46" ht="24.95" customHeight="1" spans="1:29">
      <c r="A46" s="422" t="s">
        <v>122</v>
      </c>
      <c r="B46" s="415">
        <f t="shared" ref="B46:K46" si="31">SUM(B47:B53)</f>
        <v>11034</v>
      </c>
      <c r="C46" s="415">
        <f t="shared" si="31"/>
        <v>7107</v>
      </c>
      <c r="D46" s="415">
        <f t="shared" si="31"/>
        <v>1360</v>
      </c>
      <c r="E46" s="415">
        <f t="shared" si="31"/>
        <v>651</v>
      </c>
      <c r="F46" s="415">
        <f t="shared" si="31"/>
        <v>0</v>
      </c>
      <c r="G46" s="415">
        <f t="shared" si="31"/>
        <v>600</v>
      </c>
      <c r="H46" s="415">
        <f t="shared" si="31"/>
        <v>0</v>
      </c>
      <c r="I46" s="415">
        <f t="shared" si="31"/>
        <v>3968</v>
      </c>
      <c r="J46" s="415">
        <f t="shared" si="31"/>
        <v>0</v>
      </c>
      <c r="K46" s="415">
        <f t="shared" si="31"/>
        <v>0</v>
      </c>
      <c r="L46" s="415"/>
      <c r="M46" s="415"/>
      <c r="N46" s="415">
        <f t="shared" ref="N46:AA46" si="32">SUM(N47:N53)</f>
        <v>492</v>
      </c>
      <c r="O46" s="415">
        <f t="shared" si="32"/>
        <v>0</v>
      </c>
      <c r="P46" s="415">
        <f t="shared" si="32"/>
        <v>36</v>
      </c>
      <c r="Q46" s="415">
        <f t="shared" si="32"/>
        <v>0</v>
      </c>
      <c r="R46" s="415">
        <f t="shared" si="32"/>
        <v>523</v>
      </c>
      <c r="S46" s="415">
        <f t="shared" si="32"/>
        <v>-257</v>
      </c>
      <c r="T46" s="415">
        <f t="shared" si="32"/>
        <v>0</v>
      </c>
      <c r="U46" s="415">
        <f t="shared" si="32"/>
        <v>0</v>
      </c>
      <c r="V46" s="415">
        <f t="shared" si="32"/>
        <v>0</v>
      </c>
      <c r="W46" s="415">
        <f t="shared" si="32"/>
        <v>780</v>
      </c>
      <c r="X46" s="415">
        <f t="shared" si="32"/>
        <v>3404</v>
      </c>
      <c r="Y46" s="415">
        <f t="shared" si="32"/>
        <v>2984</v>
      </c>
      <c r="Z46" s="415">
        <f t="shared" si="32"/>
        <v>0</v>
      </c>
      <c r="AA46" s="415"/>
      <c r="AB46" s="415">
        <f>SUM(AB47:AB53)</f>
        <v>0</v>
      </c>
      <c r="AC46" s="415">
        <f>SUM(AC47:AC53)</f>
        <v>420</v>
      </c>
    </row>
    <row r="47" ht="24.95" customHeight="1" spans="1:29">
      <c r="A47" s="418" t="s">
        <v>123</v>
      </c>
      <c r="B47" s="70">
        <f t="shared" ref="B47:B53" si="33">SUM(C47,R47,X47)</f>
        <v>4209</v>
      </c>
      <c r="C47" s="70">
        <f t="shared" ref="C47:C53" si="34">SUM(D47:Q47)</f>
        <v>4209</v>
      </c>
      <c r="D47" s="70"/>
      <c r="E47" s="70">
        <v>205</v>
      </c>
      <c r="F47" s="70"/>
      <c r="G47" s="70"/>
      <c r="H47" s="70"/>
      <c r="I47" s="70">
        <v>3968</v>
      </c>
      <c r="J47" s="70"/>
      <c r="K47" s="70"/>
      <c r="L47" s="70"/>
      <c r="M47" s="70"/>
      <c r="N47" s="70"/>
      <c r="O47" s="70"/>
      <c r="P47" s="70">
        <v>36</v>
      </c>
      <c r="Q47" s="70"/>
      <c r="R47" s="70">
        <f t="shared" ref="R47:R96" si="35">SUM(S47:W47)</f>
        <v>0</v>
      </c>
      <c r="S47" s="70"/>
      <c r="T47" s="70"/>
      <c r="U47" s="70"/>
      <c r="V47" s="70"/>
      <c r="W47" s="70"/>
      <c r="X47" s="70">
        <f t="shared" ref="X47:X96" si="36">SUM(Y47:AC47)</f>
        <v>0</v>
      </c>
      <c r="Y47" s="70"/>
      <c r="Z47" s="70"/>
      <c r="AA47" s="70"/>
      <c r="AB47" s="70"/>
      <c r="AC47" s="70"/>
    </row>
    <row r="48" ht="24.95" customHeight="1" spans="1:29">
      <c r="A48" s="418" t="s">
        <v>124</v>
      </c>
      <c r="B48" s="70">
        <f t="shared" si="33"/>
        <v>4901</v>
      </c>
      <c r="C48" s="70">
        <f t="shared" si="34"/>
        <v>1574</v>
      </c>
      <c r="D48" s="70">
        <v>1360</v>
      </c>
      <c r="E48" s="70"/>
      <c r="F48" s="70"/>
      <c r="G48" s="70">
        <v>214</v>
      </c>
      <c r="H48" s="70"/>
      <c r="I48" s="70"/>
      <c r="J48" s="70"/>
      <c r="K48" s="70"/>
      <c r="L48" s="70"/>
      <c r="M48" s="70"/>
      <c r="N48" s="70"/>
      <c r="O48" s="70"/>
      <c r="P48" s="70"/>
      <c r="Q48" s="70"/>
      <c r="R48" s="70">
        <f t="shared" si="35"/>
        <v>103</v>
      </c>
      <c r="S48" s="424">
        <v>-257</v>
      </c>
      <c r="T48" s="70"/>
      <c r="U48" s="70"/>
      <c r="V48" s="70"/>
      <c r="W48" s="70">
        <v>360</v>
      </c>
      <c r="X48" s="70">
        <f t="shared" si="36"/>
        <v>3224</v>
      </c>
      <c r="Y48" s="70">
        <v>2984</v>
      </c>
      <c r="Z48" s="70"/>
      <c r="AA48" s="70"/>
      <c r="AB48" s="70"/>
      <c r="AC48" s="70">
        <v>240</v>
      </c>
    </row>
    <row r="49" ht="24.95" customHeight="1" spans="1:29">
      <c r="A49" s="418" t="s">
        <v>125</v>
      </c>
      <c r="B49" s="70">
        <f t="shared" si="33"/>
        <v>21</v>
      </c>
      <c r="C49" s="70">
        <f t="shared" si="34"/>
        <v>21</v>
      </c>
      <c r="D49" s="70"/>
      <c r="E49" s="70">
        <v>21</v>
      </c>
      <c r="F49" s="70"/>
      <c r="G49" s="70"/>
      <c r="H49" s="70"/>
      <c r="I49" s="70"/>
      <c r="J49" s="70"/>
      <c r="K49" s="70"/>
      <c r="L49" s="70"/>
      <c r="M49" s="70"/>
      <c r="N49" s="70"/>
      <c r="O49" s="70"/>
      <c r="P49" s="70"/>
      <c r="Q49" s="70"/>
      <c r="R49" s="70">
        <f t="shared" si="35"/>
        <v>0</v>
      </c>
      <c r="S49" s="70"/>
      <c r="T49" s="70"/>
      <c r="U49" s="70"/>
      <c r="V49" s="70"/>
      <c r="W49" s="70"/>
      <c r="X49" s="70">
        <f t="shared" si="36"/>
        <v>0</v>
      </c>
      <c r="Y49" s="70"/>
      <c r="Z49" s="70"/>
      <c r="AA49" s="70"/>
      <c r="AB49" s="70"/>
      <c r="AC49" s="70"/>
    </row>
    <row r="50" ht="24.95" customHeight="1" spans="1:29">
      <c r="A50" s="418" t="s">
        <v>126</v>
      </c>
      <c r="B50" s="70">
        <f t="shared" si="33"/>
        <v>90</v>
      </c>
      <c r="C50" s="70">
        <f t="shared" si="34"/>
        <v>90</v>
      </c>
      <c r="D50" s="70"/>
      <c r="E50" s="70">
        <v>54</v>
      </c>
      <c r="F50" s="70"/>
      <c r="G50" s="70">
        <v>36</v>
      </c>
      <c r="H50" s="70"/>
      <c r="I50" s="70"/>
      <c r="J50" s="70"/>
      <c r="K50" s="70"/>
      <c r="L50" s="70"/>
      <c r="M50" s="70"/>
      <c r="N50" s="70"/>
      <c r="O50" s="70"/>
      <c r="P50" s="70"/>
      <c r="Q50" s="70"/>
      <c r="R50" s="70">
        <f t="shared" si="35"/>
        <v>0</v>
      </c>
      <c r="S50" s="70"/>
      <c r="T50" s="70"/>
      <c r="U50" s="70"/>
      <c r="V50" s="70"/>
      <c r="W50" s="70"/>
      <c r="X50" s="70">
        <f t="shared" si="36"/>
        <v>0</v>
      </c>
      <c r="Y50" s="70"/>
      <c r="Z50" s="70"/>
      <c r="AA50" s="70"/>
      <c r="AB50" s="70"/>
      <c r="AC50" s="70"/>
    </row>
    <row r="51" ht="24.95" customHeight="1" spans="1:29">
      <c r="A51" s="418" t="s">
        <v>127</v>
      </c>
      <c r="B51" s="70">
        <f t="shared" si="33"/>
        <v>1056</v>
      </c>
      <c r="C51" s="70">
        <f t="shared" si="34"/>
        <v>456</v>
      </c>
      <c r="D51" s="70"/>
      <c r="E51" s="70">
        <v>106</v>
      </c>
      <c r="F51" s="70"/>
      <c r="G51" s="70">
        <v>350</v>
      </c>
      <c r="H51" s="70"/>
      <c r="I51" s="70"/>
      <c r="J51" s="70"/>
      <c r="K51" s="70"/>
      <c r="L51" s="70"/>
      <c r="M51" s="70"/>
      <c r="N51" s="70"/>
      <c r="O51" s="70"/>
      <c r="P51" s="70"/>
      <c r="Q51" s="70"/>
      <c r="R51" s="70">
        <f t="shared" si="35"/>
        <v>420</v>
      </c>
      <c r="S51" s="70"/>
      <c r="T51" s="70"/>
      <c r="U51" s="70"/>
      <c r="V51" s="70"/>
      <c r="W51" s="70">
        <v>420</v>
      </c>
      <c r="X51" s="70">
        <f t="shared" si="36"/>
        <v>180</v>
      </c>
      <c r="Y51" s="70"/>
      <c r="Z51" s="70"/>
      <c r="AA51" s="70"/>
      <c r="AB51" s="70"/>
      <c r="AC51" s="70">
        <v>180</v>
      </c>
    </row>
    <row r="52" ht="24.95" customHeight="1" spans="1:29">
      <c r="A52" s="418" t="s">
        <v>128</v>
      </c>
      <c r="B52" s="70">
        <f t="shared" si="33"/>
        <v>555</v>
      </c>
      <c r="C52" s="70">
        <f t="shared" si="34"/>
        <v>555</v>
      </c>
      <c r="D52" s="70"/>
      <c r="E52" s="70">
        <v>63</v>
      </c>
      <c r="F52" s="70"/>
      <c r="G52" s="70"/>
      <c r="H52" s="70"/>
      <c r="I52" s="70"/>
      <c r="J52" s="70"/>
      <c r="K52" s="70"/>
      <c r="L52" s="70"/>
      <c r="M52" s="70"/>
      <c r="N52" s="70">
        <v>492</v>
      </c>
      <c r="O52" s="70"/>
      <c r="P52" s="70"/>
      <c r="Q52" s="70"/>
      <c r="R52" s="70">
        <f t="shared" si="35"/>
        <v>0</v>
      </c>
      <c r="S52" s="70"/>
      <c r="T52" s="70"/>
      <c r="U52" s="70"/>
      <c r="V52" s="70"/>
      <c r="W52" s="70"/>
      <c r="X52" s="70">
        <f t="shared" si="36"/>
        <v>0</v>
      </c>
      <c r="Y52" s="70"/>
      <c r="Z52" s="70"/>
      <c r="AA52" s="70"/>
      <c r="AB52" s="70"/>
      <c r="AC52" s="70"/>
    </row>
    <row r="53" ht="24.95" customHeight="1" spans="1:29">
      <c r="A53" s="418" t="s">
        <v>129</v>
      </c>
      <c r="B53" s="70">
        <f t="shared" si="33"/>
        <v>202</v>
      </c>
      <c r="C53" s="70">
        <f t="shared" si="34"/>
        <v>202</v>
      </c>
      <c r="D53" s="70"/>
      <c r="E53" s="70">
        <v>202</v>
      </c>
      <c r="F53" s="70"/>
      <c r="G53" s="70"/>
      <c r="H53" s="70"/>
      <c r="I53" s="70"/>
      <c r="J53" s="70"/>
      <c r="K53" s="70"/>
      <c r="L53" s="70"/>
      <c r="M53" s="70"/>
      <c r="N53" s="70"/>
      <c r="O53" s="70"/>
      <c r="P53" s="70"/>
      <c r="Q53" s="70"/>
      <c r="R53" s="70">
        <f t="shared" si="35"/>
        <v>0</v>
      </c>
      <c r="S53" s="70"/>
      <c r="T53" s="70"/>
      <c r="U53" s="70"/>
      <c r="V53" s="70"/>
      <c r="W53" s="70"/>
      <c r="X53" s="70">
        <f t="shared" si="36"/>
        <v>0</v>
      </c>
      <c r="Y53" s="70"/>
      <c r="Z53" s="70"/>
      <c r="AA53" s="70"/>
      <c r="AB53" s="70"/>
      <c r="AC53" s="70"/>
    </row>
    <row r="54" ht="24.95" customHeight="1" spans="1:29">
      <c r="A54" s="422" t="s">
        <v>130</v>
      </c>
      <c r="B54" s="415">
        <f t="shared" ref="B54:P54" si="37">SUM(B55:B64)</f>
        <v>39131</v>
      </c>
      <c r="C54" s="415">
        <f t="shared" si="37"/>
        <v>18489</v>
      </c>
      <c r="D54" s="415">
        <f t="shared" si="37"/>
        <v>6359</v>
      </c>
      <c r="E54" s="415">
        <f t="shared" si="37"/>
        <v>1635</v>
      </c>
      <c r="F54" s="415">
        <f t="shared" si="37"/>
        <v>0</v>
      </c>
      <c r="G54" s="415">
        <f t="shared" si="37"/>
        <v>0</v>
      </c>
      <c r="H54" s="415">
        <f t="shared" si="37"/>
        <v>0</v>
      </c>
      <c r="I54" s="415">
        <f t="shared" si="37"/>
        <v>7998</v>
      </c>
      <c r="J54" s="415">
        <f t="shared" si="37"/>
        <v>0</v>
      </c>
      <c r="K54" s="415">
        <f t="shared" si="37"/>
        <v>0</v>
      </c>
      <c r="L54" s="415">
        <f t="shared" si="37"/>
        <v>0</v>
      </c>
      <c r="M54" s="415">
        <f t="shared" si="37"/>
        <v>544</v>
      </c>
      <c r="N54" s="415">
        <f t="shared" si="37"/>
        <v>1794</v>
      </c>
      <c r="O54" s="415">
        <f t="shared" si="37"/>
        <v>0</v>
      </c>
      <c r="P54" s="415">
        <f t="shared" si="37"/>
        <v>159</v>
      </c>
      <c r="Q54" s="415">
        <f t="shared" ref="Q54:AA54" si="38">SUM(Q55:Q64)</f>
        <v>0</v>
      </c>
      <c r="R54" s="415">
        <f t="shared" si="38"/>
        <v>4834</v>
      </c>
      <c r="S54" s="415">
        <f t="shared" si="38"/>
        <v>3674</v>
      </c>
      <c r="T54" s="415">
        <f t="shared" si="38"/>
        <v>500</v>
      </c>
      <c r="U54" s="415">
        <f t="shared" si="38"/>
        <v>0</v>
      </c>
      <c r="V54" s="415">
        <f t="shared" si="38"/>
        <v>0</v>
      </c>
      <c r="W54" s="415">
        <f t="shared" si="38"/>
        <v>660</v>
      </c>
      <c r="X54" s="415">
        <f t="shared" si="38"/>
        <v>15808</v>
      </c>
      <c r="Y54" s="415">
        <f t="shared" si="38"/>
        <v>12368</v>
      </c>
      <c r="Z54" s="415">
        <f t="shared" si="38"/>
        <v>2900</v>
      </c>
      <c r="AA54" s="415"/>
      <c r="AB54" s="415">
        <f>SUM(AB55:AB64)</f>
        <v>0</v>
      </c>
      <c r="AC54" s="415">
        <f>SUM(AC55:AC64)</f>
        <v>540</v>
      </c>
    </row>
    <row r="55" ht="24.95" customHeight="1" spans="1:29">
      <c r="A55" s="418" t="s">
        <v>131</v>
      </c>
      <c r="B55" s="70">
        <f t="shared" ref="B55:B64" si="39">SUM(C55,R55,X55)</f>
        <v>544</v>
      </c>
      <c r="C55" s="70">
        <f t="shared" ref="C55:C64" si="40">SUM(D55:Q55)</f>
        <v>544</v>
      </c>
      <c r="D55" s="70"/>
      <c r="E55" s="70"/>
      <c r="F55" s="70"/>
      <c r="G55" s="70"/>
      <c r="H55" s="70"/>
      <c r="I55" s="70"/>
      <c r="J55" s="70"/>
      <c r="K55" s="70"/>
      <c r="L55" s="70"/>
      <c r="M55" s="70">
        <v>544</v>
      </c>
      <c r="N55" s="70"/>
      <c r="O55" s="70"/>
      <c r="P55" s="70"/>
      <c r="Q55" s="70"/>
      <c r="R55" s="70">
        <f t="shared" si="35"/>
        <v>0</v>
      </c>
      <c r="S55" s="70"/>
      <c r="T55" s="70"/>
      <c r="U55" s="70"/>
      <c r="V55" s="70"/>
      <c r="W55" s="70"/>
      <c r="X55" s="70">
        <f t="shared" si="36"/>
        <v>0</v>
      </c>
      <c r="Y55" s="70"/>
      <c r="Z55" s="70"/>
      <c r="AA55" s="70"/>
      <c r="AB55" s="70"/>
      <c r="AC55" s="70"/>
    </row>
    <row r="56" ht="24.95" customHeight="1" spans="1:29">
      <c r="A56" s="418" t="s">
        <v>132</v>
      </c>
      <c r="B56" s="70">
        <f t="shared" si="39"/>
        <v>4317</v>
      </c>
      <c r="C56" s="70">
        <f t="shared" si="40"/>
        <v>4317</v>
      </c>
      <c r="D56" s="70"/>
      <c r="E56" s="70">
        <v>190</v>
      </c>
      <c r="F56" s="70"/>
      <c r="G56" s="70"/>
      <c r="H56" s="70"/>
      <c r="I56" s="70">
        <v>3968</v>
      </c>
      <c r="J56" s="70"/>
      <c r="K56" s="70"/>
      <c r="L56" s="70"/>
      <c r="M56" s="70"/>
      <c r="N56" s="70"/>
      <c r="O56" s="70"/>
      <c r="P56" s="70">
        <v>159</v>
      </c>
      <c r="Q56" s="70"/>
      <c r="R56" s="70">
        <f t="shared" si="35"/>
        <v>0</v>
      </c>
      <c r="S56" s="70"/>
      <c r="T56" s="70"/>
      <c r="U56" s="70"/>
      <c r="V56" s="70"/>
      <c r="W56" s="70"/>
      <c r="X56" s="70">
        <f t="shared" si="36"/>
        <v>0</v>
      </c>
      <c r="Y56" s="70"/>
      <c r="Z56" s="70"/>
      <c r="AA56" s="70"/>
      <c r="AB56" s="70"/>
      <c r="AC56" s="70"/>
    </row>
    <row r="57" ht="24.95" customHeight="1" spans="1:29">
      <c r="A57" s="418" t="s">
        <v>133</v>
      </c>
      <c r="B57" s="70">
        <f t="shared" si="39"/>
        <v>4677</v>
      </c>
      <c r="C57" s="70">
        <f t="shared" si="40"/>
        <v>1845</v>
      </c>
      <c r="D57" s="70">
        <v>1705</v>
      </c>
      <c r="E57" s="70">
        <v>140</v>
      </c>
      <c r="F57" s="70"/>
      <c r="G57" s="70"/>
      <c r="H57" s="70"/>
      <c r="I57" s="70"/>
      <c r="J57" s="70"/>
      <c r="K57" s="70"/>
      <c r="L57" s="70"/>
      <c r="M57" s="70"/>
      <c r="N57" s="70"/>
      <c r="O57" s="70"/>
      <c r="P57" s="70"/>
      <c r="Q57" s="70"/>
      <c r="R57" s="70">
        <f t="shared" si="35"/>
        <v>-167</v>
      </c>
      <c r="S57" s="424">
        <f>-258+91</f>
        <v>-167</v>
      </c>
      <c r="T57" s="70"/>
      <c r="U57" s="70"/>
      <c r="V57" s="70"/>
      <c r="W57" s="70"/>
      <c r="X57" s="70">
        <f t="shared" si="36"/>
        <v>2999</v>
      </c>
      <c r="Y57" s="70">
        <f>1861+1138</f>
        <v>2999</v>
      </c>
      <c r="Z57" s="70"/>
      <c r="AA57" s="70"/>
      <c r="AB57" s="70"/>
      <c r="AC57" s="70"/>
    </row>
    <row r="58" ht="24.95" customHeight="1" spans="1:29">
      <c r="A58" s="418" t="s">
        <v>134</v>
      </c>
      <c r="B58" s="70">
        <f t="shared" si="39"/>
        <v>5760</v>
      </c>
      <c r="C58" s="70">
        <f t="shared" si="40"/>
        <v>960</v>
      </c>
      <c r="D58" s="70"/>
      <c r="E58" s="70">
        <v>94</v>
      </c>
      <c r="F58" s="70"/>
      <c r="G58" s="70"/>
      <c r="H58" s="70"/>
      <c r="I58" s="70"/>
      <c r="J58" s="70"/>
      <c r="K58" s="70"/>
      <c r="L58" s="70"/>
      <c r="M58" s="70"/>
      <c r="N58" s="70">
        <v>866</v>
      </c>
      <c r="O58" s="70"/>
      <c r="P58" s="70"/>
      <c r="Q58" s="70"/>
      <c r="R58" s="70">
        <f t="shared" si="35"/>
        <v>1300</v>
      </c>
      <c r="S58" s="423">
        <v>1000</v>
      </c>
      <c r="T58" s="70"/>
      <c r="U58" s="70"/>
      <c r="V58" s="70"/>
      <c r="W58" s="70">
        <v>300</v>
      </c>
      <c r="X58" s="70">
        <f t="shared" si="36"/>
        <v>3500</v>
      </c>
      <c r="Y58" s="70">
        <v>1200</v>
      </c>
      <c r="Z58" s="70">
        <v>2000</v>
      </c>
      <c r="AA58" s="70"/>
      <c r="AB58" s="70"/>
      <c r="AC58" s="70">
        <v>300</v>
      </c>
    </row>
    <row r="59" ht="24.95" customHeight="1" spans="1:29">
      <c r="A59" s="418" t="s">
        <v>135</v>
      </c>
      <c r="B59" s="70">
        <f t="shared" si="39"/>
        <v>842</v>
      </c>
      <c r="C59" s="70">
        <f t="shared" si="40"/>
        <v>242</v>
      </c>
      <c r="D59" s="70"/>
      <c r="E59" s="70">
        <v>242</v>
      </c>
      <c r="F59" s="70"/>
      <c r="G59" s="70"/>
      <c r="H59" s="70"/>
      <c r="I59" s="70"/>
      <c r="J59" s="70"/>
      <c r="K59" s="70"/>
      <c r="L59" s="70"/>
      <c r="M59" s="70"/>
      <c r="N59" s="70"/>
      <c r="O59" s="70"/>
      <c r="P59" s="70"/>
      <c r="Q59" s="70"/>
      <c r="R59" s="70">
        <f t="shared" si="35"/>
        <v>360</v>
      </c>
      <c r="S59" s="70"/>
      <c r="T59" s="70"/>
      <c r="U59" s="70"/>
      <c r="V59" s="70"/>
      <c r="W59" s="70">
        <v>360</v>
      </c>
      <c r="X59" s="70">
        <f t="shared" si="36"/>
        <v>240</v>
      </c>
      <c r="Y59" s="70"/>
      <c r="Z59" s="70"/>
      <c r="AA59" s="70"/>
      <c r="AB59" s="70"/>
      <c r="AC59" s="70">
        <v>240</v>
      </c>
    </row>
    <row r="60" ht="24.95" customHeight="1" spans="1:29">
      <c r="A60" s="418" t="s">
        <v>136</v>
      </c>
      <c r="B60" s="70">
        <f t="shared" si="39"/>
        <v>10606</v>
      </c>
      <c r="C60" s="70">
        <f t="shared" si="40"/>
        <v>3153</v>
      </c>
      <c r="D60" s="70">
        <v>2548</v>
      </c>
      <c r="E60" s="70">
        <v>173</v>
      </c>
      <c r="F60" s="70"/>
      <c r="G60" s="70"/>
      <c r="H60" s="70"/>
      <c r="I60" s="70"/>
      <c r="J60" s="70"/>
      <c r="K60" s="70"/>
      <c r="L60" s="70"/>
      <c r="M60" s="70"/>
      <c r="N60" s="70">
        <v>432</v>
      </c>
      <c r="O60" s="70"/>
      <c r="P60" s="70"/>
      <c r="Q60" s="70"/>
      <c r="R60" s="70">
        <f t="shared" si="35"/>
        <v>1830</v>
      </c>
      <c r="S60" s="424">
        <f>-137+700+500+767</f>
        <v>1830</v>
      </c>
      <c r="T60" s="70"/>
      <c r="U60" s="70"/>
      <c r="V60" s="70"/>
      <c r="W60" s="70"/>
      <c r="X60" s="70">
        <f t="shared" si="36"/>
        <v>5623</v>
      </c>
      <c r="Y60" s="70">
        <f>3012+1200+500+511</f>
        <v>5223</v>
      </c>
      <c r="Z60" s="70">
        <v>400</v>
      </c>
      <c r="AA60" s="70"/>
      <c r="AB60" s="70"/>
      <c r="AC60" s="70"/>
    </row>
    <row r="61" ht="24.95" customHeight="1" spans="1:29">
      <c r="A61" s="418" t="s">
        <v>137</v>
      </c>
      <c r="B61" s="70">
        <f t="shared" si="39"/>
        <v>7735</v>
      </c>
      <c r="C61" s="70">
        <f t="shared" si="40"/>
        <v>2778</v>
      </c>
      <c r="D61" s="70">
        <v>2106</v>
      </c>
      <c r="E61" s="70">
        <v>176</v>
      </c>
      <c r="F61" s="70"/>
      <c r="G61" s="70"/>
      <c r="H61" s="70"/>
      <c r="I61" s="70"/>
      <c r="J61" s="70"/>
      <c r="K61" s="70"/>
      <c r="L61" s="70"/>
      <c r="M61" s="70"/>
      <c r="N61" s="70">
        <v>496</v>
      </c>
      <c r="O61" s="70"/>
      <c r="P61" s="70"/>
      <c r="Q61" s="70"/>
      <c r="R61" s="70">
        <f t="shared" si="35"/>
        <v>1511</v>
      </c>
      <c r="S61" s="423">
        <f>800-289+500</f>
        <v>1011</v>
      </c>
      <c r="T61" s="70">
        <v>500</v>
      </c>
      <c r="U61" s="70"/>
      <c r="V61" s="70"/>
      <c r="W61" s="70"/>
      <c r="X61" s="70">
        <f t="shared" si="36"/>
        <v>3446</v>
      </c>
      <c r="Y61" s="70">
        <f>1346+1300+300</f>
        <v>2946</v>
      </c>
      <c r="Z61" s="70">
        <v>500</v>
      </c>
      <c r="AA61" s="70"/>
      <c r="AB61" s="70"/>
      <c r="AC61" s="70"/>
    </row>
    <row r="62" ht="24.95" customHeight="1" spans="1:29">
      <c r="A62" s="418" t="s">
        <v>138</v>
      </c>
      <c r="B62" s="70">
        <f t="shared" si="39"/>
        <v>258</v>
      </c>
      <c r="C62" s="70">
        <f t="shared" si="40"/>
        <v>258</v>
      </c>
      <c r="D62" s="70"/>
      <c r="E62" s="70">
        <v>258</v>
      </c>
      <c r="F62" s="70"/>
      <c r="G62" s="70"/>
      <c r="H62" s="70"/>
      <c r="I62" s="70"/>
      <c r="J62" s="70"/>
      <c r="K62" s="70"/>
      <c r="L62" s="70"/>
      <c r="M62" s="70"/>
      <c r="N62" s="70"/>
      <c r="O62" s="70"/>
      <c r="P62" s="70"/>
      <c r="Q62" s="70"/>
      <c r="R62" s="70">
        <f t="shared" si="35"/>
        <v>0</v>
      </c>
      <c r="S62" s="70"/>
      <c r="T62" s="70"/>
      <c r="U62" s="70"/>
      <c r="V62" s="70"/>
      <c r="W62" s="70"/>
      <c r="X62" s="70">
        <f t="shared" si="36"/>
        <v>0</v>
      </c>
      <c r="Y62" s="70"/>
      <c r="Z62" s="70"/>
      <c r="AA62" s="70"/>
      <c r="AB62" s="70"/>
      <c r="AC62" s="70"/>
    </row>
    <row r="63" ht="24.95" customHeight="1" spans="1:29">
      <c r="A63" s="418" t="s">
        <v>139</v>
      </c>
      <c r="B63" s="70">
        <f t="shared" si="39"/>
        <v>232</v>
      </c>
      <c r="C63" s="70">
        <f t="shared" si="40"/>
        <v>232</v>
      </c>
      <c r="D63" s="70"/>
      <c r="E63" s="70">
        <v>232</v>
      </c>
      <c r="F63" s="70"/>
      <c r="G63" s="70"/>
      <c r="H63" s="70"/>
      <c r="I63" s="70"/>
      <c r="J63" s="70"/>
      <c r="K63" s="70"/>
      <c r="L63" s="70"/>
      <c r="M63" s="70"/>
      <c r="N63" s="70"/>
      <c r="O63" s="70"/>
      <c r="P63" s="70"/>
      <c r="Q63" s="70"/>
      <c r="R63" s="70">
        <f t="shared" si="35"/>
        <v>0</v>
      </c>
      <c r="S63" s="70"/>
      <c r="T63" s="70"/>
      <c r="U63" s="70"/>
      <c r="V63" s="70"/>
      <c r="W63" s="70"/>
      <c r="X63" s="70">
        <f t="shared" si="36"/>
        <v>0</v>
      </c>
      <c r="Y63" s="70"/>
      <c r="Z63" s="70"/>
      <c r="AA63" s="70"/>
      <c r="AB63" s="70"/>
      <c r="AC63" s="70"/>
    </row>
    <row r="64" ht="24.95" customHeight="1" spans="1:29">
      <c r="A64" s="418" t="s">
        <v>140</v>
      </c>
      <c r="B64" s="70">
        <f t="shared" si="39"/>
        <v>4160</v>
      </c>
      <c r="C64" s="70">
        <f t="shared" si="40"/>
        <v>4160</v>
      </c>
      <c r="D64" s="70"/>
      <c r="E64" s="70">
        <v>130</v>
      </c>
      <c r="F64" s="70"/>
      <c r="G64" s="70"/>
      <c r="H64" s="70"/>
      <c r="I64" s="70">
        <v>4030</v>
      </c>
      <c r="J64" s="70"/>
      <c r="K64" s="70"/>
      <c r="L64" s="70"/>
      <c r="M64" s="70"/>
      <c r="N64" s="70"/>
      <c r="O64" s="70"/>
      <c r="P64" s="70"/>
      <c r="Q64" s="70"/>
      <c r="R64" s="70">
        <f t="shared" si="35"/>
        <v>0</v>
      </c>
      <c r="S64" s="70"/>
      <c r="T64" s="70"/>
      <c r="U64" s="70"/>
      <c r="V64" s="70"/>
      <c r="W64" s="70"/>
      <c r="X64" s="70">
        <f t="shared" si="36"/>
        <v>0</v>
      </c>
      <c r="Y64" s="70"/>
      <c r="Z64" s="70"/>
      <c r="AA64" s="70"/>
      <c r="AB64" s="70"/>
      <c r="AC64" s="70"/>
    </row>
    <row r="65" ht="24.95" customHeight="1" spans="1:29">
      <c r="A65" s="422" t="s">
        <v>141</v>
      </c>
      <c r="B65" s="415">
        <f t="shared" ref="B65:G65" si="41">SUM(B66:B72)</f>
        <v>1524</v>
      </c>
      <c r="C65" s="415">
        <f t="shared" si="41"/>
        <v>404</v>
      </c>
      <c r="D65" s="415">
        <f t="shared" si="41"/>
        <v>0</v>
      </c>
      <c r="E65" s="415">
        <f t="shared" si="41"/>
        <v>224</v>
      </c>
      <c r="F65" s="415">
        <f t="shared" si="41"/>
        <v>0</v>
      </c>
      <c r="G65" s="415">
        <f t="shared" si="41"/>
        <v>0</v>
      </c>
      <c r="H65" s="415"/>
      <c r="I65" s="415"/>
      <c r="J65" s="415">
        <f>SUM(J66:J72)</f>
        <v>0</v>
      </c>
      <c r="K65" s="415">
        <f>SUM(K66:K72)</f>
        <v>80</v>
      </c>
      <c r="L65" s="415"/>
      <c r="M65" s="415"/>
      <c r="N65" s="415">
        <f t="shared" ref="N65:AA65" si="42">SUM(N66:N72)</f>
        <v>0</v>
      </c>
      <c r="O65" s="415">
        <f t="shared" si="42"/>
        <v>100</v>
      </c>
      <c r="P65" s="415">
        <f t="shared" si="42"/>
        <v>0</v>
      </c>
      <c r="Q65" s="415">
        <f t="shared" si="42"/>
        <v>0</v>
      </c>
      <c r="R65" s="415">
        <f t="shared" si="42"/>
        <v>640</v>
      </c>
      <c r="S65" s="415">
        <f t="shared" si="42"/>
        <v>0</v>
      </c>
      <c r="T65" s="415">
        <f t="shared" si="42"/>
        <v>0</v>
      </c>
      <c r="U65" s="415">
        <f t="shared" si="42"/>
        <v>0</v>
      </c>
      <c r="V65" s="415">
        <f t="shared" si="42"/>
        <v>0</v>
      </c>
      <c r="W65" s="415">
        <f t="shared" si="42"/>
        <v>640</v>
      </c>
      <c r="X65" s="415">
        <f t="shared" si="42"/>
        <v>480</v>
      </c>
      <c r="Y65" s="415">
        <f t="shared" si="42"/>
        <v>0</v>
      </c>
      <c r="Z65" s="415">
        <f t="shared" si="42"/>
        <v>0</v>
      </c>
      <c r="AA65" s="415"/>
      <c r="AB65" s="415">
        <f>SUM(AB66:AB72)</f>
        <v>0</v>
      </c>
      <c r="AC65" s="415">
        <f>SUM(AC66:AC72)</f>
        <v>480</v>
      </c>
    </row>
    <row r="66" ht="24.95" customHeight="1" spans="1:29">
      <c r="A66" s="418" t="s">
        <v>142</v>
      </c>
      <c r="B66" s="70">
        <f t="shared" ref="B66:B72" si="43">SUM(C66,R66,X66)</f>
        <v>21</v>
      </c>
      <c r="C66" s="70">
        <f t="shared" ref="C66:C72" si="44">SUM(D66:Q66)</f>
        <v>21</v>
      </c>
      <c r="D66" s="70"/>
      <c r="E66" s="70"/>
      <c r="F66" s="70"/>
      <c r="G66" s="70"/>
      <c r="H66" s="70"/>
      <c r="I66" s="70"/>
      <c r="J66" s="70"/>
      <c r="K66" s="70"/>
      <c r="L66" s="70"/>
      <c r="M66" s="70"/>
      <c r="N66" s="70"/>
      <c r="O66" s="70">
        <v>21</v>
      </c>
      <c r="P66" s="70"/>
      <c r="Q66" s="70"/>
      <c r="R66" s="70">
        <f t="shared" si="35"/>
        <v>0</v>
      </c>
      <c r="S66" s="70"/>
      <c r="T66" s="70"/>
      <c r="U66" s="70"/>
      <c r="V66" s="70"/>
      <c r="W66" s="70"/>
      <c r="X66" s="70">
        <f t="shared" si="36"/>
        <v>0</v>
      </c>
      <c r="Y66" s="70"/>
      <c r="Z66" s="70"/>
      <c r="AA66" s="70"/>
      <c r="AB66" s="70"/>
      <c r="AC66" s="70"/>
    </row>
    <row r="67" ht="24.95" customHeight="1" spans="1:29">
      <c r="A67" s="418" t="s">
        <v>143</v>
      </c>
      <c r="B67" s="70">
        <f t="shared" si="43"/>
        <v>600</v>
      </c>
      <c r="C67" s="70">
        <f t="shared" si="44"/>
        <v>0</v>
      </c>
      <c r="D67" s="70"/>
      <c r="E67" s="70"/>
      <c r="F67" s="70"/>
      <c r="G67" s="70"/>
      <c r="H67" s="70"/>
      <c r="I67" s="70"/>
      <c r="J67" s="70"/>
      <c r="K67" s="70"/>
      <c r="L67" s="70"/>
      <c r="M67" s="70"/>
      <c r="N67" s="70"/>
      <c r="O67" s="70"/>
      <c r="P67" s="70"/>
      <c r="Q67" s="70"/>
      <c r="R67" s="70">
        <f t="shared" si="35"/>
        <v>360</v>
      </c>
      <c r="S67" s="70"/>
      <c r="T67" s="70"/>
      <c r="U67" s="70"/>
      <c r="V67" s="70"/>
      <c r="W67" s="70">
        <v>360</v>
      </c>
      <c r="X67" s="70">
        <f t="shared" si="36"/>
        <v>240</v>
      </c>
      <c r="Y67" s="70"/>
      <c r="Z67" s="70"/>
      <c r="AA67" s="70"/>
      <c r="AB67" s="70"/>
      <c r="AC67" s="70">
        <v>240</v>
      </c>
    </row>
    <row r="68" ht="24.95" customHeight="1" spans="1:29">
      <c r="A68" s="418" t="s">
        <v>144</v>
      </c>
      <c r="B68" s="70">
        <f t="shared" si="43"/>
        <v>619</v>
      </c>
      <c r="C68" s="70">
        <f t="shared" si="44"/>
        <v>99</v>
      </c>
      <c r="D68" s="70"/>
      <c r="E68" s="70"/>
      <c r="F68" s="70"/>
      <c r="G68" s="70"/>
      <c r="H68" s="70"/>
      <c r="I68" s="70"/>
      <c r="J68" s="70"/>
      <c r="K68" s="70">
        <v>80</v>
      </c>
      <c r="L68" s="70"/>
      <c r="M68" s="70"/>
      <c r="N68" s="70"/>
      <c r="O68" s="70">
        <v>19</v>
      </c>
      <c r="P68" s="70"/>
      <c r="Q68" s="70"/>
      <c r="R68" s="70">
        <f t="shared" si="35"/>
        <v>280</v>
      </c>
      <c r="S68" s="70"/>
      <c r="T68" s="70"/>
      <c r="U68" s="70"/>
      <c r="V68" s="70"/>
      <c r="W68" s="70">
        <v>280</v>
      </c>
      <c r="X68" s="70">
        <f t="shared" si="36"/>
        <v>240</v>
      </c>
      <c r="Y68" s="70"/>
      <c r="Z68" s="70"/>
      <c r="AA68" s="70"/>
      <c r="AB68" s="70"/>
      <c r="AC68" s="70">
        <v>240</v>
      </c>
    </row>
    <row r="69" ht="24.95" customHeight="1" spans="1:29">
      <c r="A69" s="418" t="s">
        <v>145</v>
      </c>
      <c r="B69" s="70">
        <f t="shared" si="43"/>
        <v>29</v>
      </c>
      <c r="C69" s="70">
        <f t="shared" si="44"/>
        <v>29</v>
      </c>
      <c r="D69" s="70"/>
      <c r="E69" s="70"/>
      <c r="F69" s="70"/>
      <c r="G69" s="70"/>
      <c r="H69" s="70"/>
      <c r="I69" s="70"/>
      <c r="J69" s="70"/>
      <c r="K69" s="70"/>
      <c r="L69" s="70"/>
      <c r="M69" s="70"/>
      <c r="N69" s="70"/>
      <c r="O69" s="70">
        <v>29</v>
      </c>
      <c r="P69" s="70"/>
      <c r="Q69" s="70"/>
      <c r="R69" s="70">
        <f t="shared" si="35"/>
        <v>0</v>
      </c>
      <c r="S69" s="70"/>
      <c r="T69" s="70"/>
      <c r="U69" s="70"/>
      <c r="V69" s="70"/>
      <c r="W69" s="70"/>
      <c r="X69" s="70">
        <f t="shared" si="36"/>
        <v>0</v>
      </c>
      <c r="Y69" s="70"/>
      <c r="Z69" s="70"/>
      <c r="AA69" s="70"/>
      <c r="AB69" s="70"/>
      <c r="AC69" s="70"/>
    </row>
    <row r="70" ht="24.95" customHeight="1" spans="1:29">
      <c r="A70" s="418" t="s">
        <v>146</v>
      </c>
      <c r="B70" s="70">
        <f t="shared" si="43"/>
        <v>136</v>
      </c>
      <c r="C70" s="70">
        <f t="shared" si="44"/>
        <v>136</v>
      </c>
      <c r="D70" s="70"/>
      <c r="E70" s="70">
        <v>136</v>
      </c>
      <c r="F70" s="70"/>
      <c r="G70" s="70"/>
      <c r="H70" s="70"/>
      <c r="I70" s="70"/>
      <c r="J70" s="70"/>
      <c r="K70" s="70"/>
      <c r="L70" s="70"/>
      <c r="M70" s="70"/>
      <c r="N70" s="70"/>
      <c r="O70" s="70"/>
      <c r="P70" s="70"/>
      <c r="Q70" s="70"/>
      <c r="R70" s="70">
        <f t="shared" si="35"/>
        <v>0</v>
      </c>
      <c r="S70" s="70"/>
      <c r="T70" s="70"/>
      <c r="U70" s="70"/>
      <c r="V70" s="70"/>
      <c r="W70" s="70"/>
      <c r="X70" s="70">
        <f t="shared" si="36"/>
        <v>0</v>
      </c>
      <c r="Y70" s="70"/>
      <c r="Z70" s="70"/>
      <c r="AA70" s="70"/>
      <c r="AB70" s="70"/>
      <c r="AC70" s="70"/>
    </row>
    <row r="71" ht="24.95" customHeight="1" spans="1:29">
      <c r="A71" s="418" t="s">
        <v>147</v>
      </c>
      <c r="B71" s="70">
        <f t="shared" si="43"/>
        <v>88</v>
      </c>
      <c r="C71" s="70">
        <f t="shared" si="44"/>
        <v>88</v>
      </c>
      <c r="D71" s="70"/>
      <c r="E71" s="70">
        <v>88</v>
      </c>
      <c r="F71" s="70"/>
      <c r="G71" s="70"/>
      <c r="H71" s="70"/>
      <c r="I71" s="70"/>
      <c r="J71" s="70"/>
      <c r="K71" s="70"/>
      <c r="L71" s="70"/>
      <c r="M71" s="70"/>
      <c r="N71" s="70"/>
      <c r="O71" s="70"/>
      <c r="P71" s="70"/>
      <c r="Q71" s="70"/>
      <c r="R71" s="70">
        <f t="shared" si="35"/>
        <v>0</v>
      </c>
      <c r="S71" s="70"/>
      <c r="T71" s="70"/>
      <c r="U71" s="70"/>
      <c r="V71" s="70"/>
      <c r="W71" s="70"/>
      <c r="X71" s="70">
        <f t="shared" si="36"/>
        <v>0</v>
      </c>
      <c r="Y71" s="70"/>
      <c r="Z71" s="70"/>
      <c r="AA71" s="70"/>
      <c r="AB71" s="70"/>
      <c r="AC71" s="70"/>
    </row>
    <row r="72" ht="24.95" customHeight="1" spans="1:29">
      <c r="A72" s="418" t="s">
        <v>148</v>
      </c>
      <c r="B72" s="70">
        <f t="shared" si="43"/>
        <v>31</v>
      </c>
      <c r="C72" s="70">
        <f t="shared" si="44"/>
        <v>31</v>
      </c>
      <c r="D72" s="70"/>
      <c r="E72" s="70"/>
      <c r="F72" s="70"/>
      <c r="G72" s="70"/>
      <c r="H72" s="70"/>
      <c r="I72" s="70"/>
      <c r="J72" s="70"/>
      <c r="K72" s="70"/>
      <c r="L72" s="70"/>
      <c r="M72" s="70"/>
      <c r="N72" s="70"/>
      <c r="O72" s="70">
        <v>31</v>
      </c>
      <c r="P72" s="70"/>
      <c r="Q72" s="70"/>
      <c r="R72" s="70">
        <f t="shared" si="35"/>
        <v>0</v>
      </c>
      <c r="S72" s="70"/>
      <c r="T72" s="70"/>
      <c r="U72" s="70"/>
      <c r="V72" s="70"/>
      <c r="W72" s="70"/>
      <c r="X72" s="70">
        <f t="shared" si="36"/>
        <v>0</v>
      </c>
      <c r="Y72" s="70"/>
      <c r="Z72" s="70"/>
      <c r="AA72" s="70"/>
      <c r="AB72" s="70"/>
      <c r="AC72" s="70"/>
    </row>
    <row r="73" ht="24.95" customHeight="1" spans="1:29">
      <c r="A73" s="422" t="s">
        <v>149</v>
      </c>
      <c r="B73" s="415">
        <f t="shared" ref="B73:G73" si="45">SUM(B74:B79)</f>
        <v>14071</v>
      </c>
      <c r="C73" s="415">
        <f t="shared" si="45"/>
        <v>2858</v>
      </c>
      <c r="D73" s="415">
        <f t="shared" si="45"/>
        <v>2703</v>
      </c>
      <c r="E73" s="415">
        <f t="shared" si="45"/>
        <v>0</v>
      </c>
      <c r="F73" s="415">
        <f t="shared" si="45"/>
        <v>0</v>
      </c>
      <c r="G73" s="415">
        <f t="shared" si="45"/>
        <v>0</v>
      </c>
      <c r="H73" s="415"/>
      <c r="I73" s="415"/>
      <c r="J73" s="415">
        <f>SUM(J74:J79)</f>
        <v>0</v>
      </c>
      <c r="K73" s="415">
        <f>SUM(K74:K79)</f>
        <v>0</v>
      </c>
      <c r="L73" s="415"/>
      <c r="M73" s="415"/>
      <c r="N73" s="415">
        <f t="shared" ref="N73:AA73" si="46">SUM(N74:N79)</f>
        <v>0</v>
      </c>
      <c r="O73" s="415">
        <f t="shared" si="46"/>
        <v>155</v>
      </c>
      <c r="P73" s="415">
        <f t="shared" si="46"/>
        <v>0</v>
      </c>
      <c r="Q73" s="415">
        <f t="shared" si="46"/>
        <v>0</v>
      </c>
      <c r="R73" s="415">
        <f t="shared" si="46"/>
        <v>3476</v>
      </c>
      <c r="S73" s="415">
        <f t="shared" si="46"/>
        <v>3194</v>
      </c>
      <c r="T73" s="415">
        <f t="shared" si="46"/>
        <v>-78</v>
      </c>
      <c r="U73" s="415">
        <f t="shared" si="46"/>
        <v>0</v>
      </c>
      <c r="V73" s="415">
        <f t="shared" si="46"/>
        <v>0</v>
      </c>
      <c r="W73" s="415">
        <f t="shared" si="46"/>
        <v>360</v>
      </c>
      <c r="X73" s="415">
        <f t="shared" si="46"/>
        <v>7737</v>
      </c>
      <c r="Y73" s="415">
        <f t="shared" si="46"/>
        <v>6316</v>
      </c>
      <c r="Z73" s="415">
        <f t="shared" si="46"/>
        <v>1181</v>
      </c>
      <c r="AA73" s="415"/>
      <c r="AB73" s="415">
        <f>SUM(AB74:AB79)</f>
        <v>0</v>
      </c>
      <c r="AC73" s="415">
        <f>SUM(AC74:AC79)</f>
        <v>240</v>
      </c>
    </row>
    <row r="74" ht="24.95" customHeight="1" spans="1:29">
      <c r="A74" s="418" t="s">
        <v>150</v>
      </c>
      <c r="B74" s="70">
        <f t="shared" ref="B74:B79" si="47">SUM(C74,R74,X74)</f>
        <v>1407</v>
      </c>
      <c r="C74" s="70">
        <f t="shared" ref="C74:C79" si="48">SUM(D74:Q74)</f>
        <v>1407</v>
      </c>
      <c r="D74" s="70">
        <v>1382</v>
      </c>
      <c r="E74" s="70"/>
      <c r="F74" s="70"/>
      <c r="G74" s="70"/>
      <c r="H74" s="70"/>
      <c r="I74" s="70"/>
      <c r="J74" s="70"/>
      <c r="K74" s="70"/>
      <c r="L74" s="70"/>
      <c r="M74" s="70"/>
      <c r="N74" s="70"/>
      <c r="O74" s="70">
        <v>25</v>
      </c>
      <c r="P74" s="70"/>
      <c r="Q74" s="70"/>
      <c r="R74" s="70">
        <f t="shared" si="35"/>
        <v>0</v>
      </c>
      <c r="S74" s="70"/>
      <c r="T74" s="70"/>
      <c r="U74" s="70"/>
      <c r="V74" s="70"/>
      <c r="W74" s="70"/>
      <c r="X74" s="70">
        <f t="shared" si="36"/>
        <v>0</v>
      </c>
      <c r="Y74" s="70"/>
      <c r="Z74" s="70"/>
      <c r="AA74" s="70"/>
      <c r="AB74" s="70"/>
      <c r="AC74" s="70"/>
    </row>
    <row r="75" ht="24.95" customHeight="1" spans="1:29">
      <c r="A75" s="418" t="s">
        <v>151</v>
      </c>
      <c r="B75" s="70">
        <f t="shared" si="47"/>
        <v>7489</v>
      </c>
      <c r="C75" s="70">
        <f t="shared" si="48"/>
        <v>1006</v>
      </c>
      <c r="D75" s="70">
        <v>961</v>
      </c>
      <c r="E75" s="70"/>
      <c r="F75" s="70"/>
      <c r="G75" s="70"/>
      <c r="H75" s="70"/>
      <c r="I75" s="70"/>
      <c r="J75" s="70"/>
      <c r="K75" s="70"/>
      <c r="L75" s="70"/>
      <c r="M75" s="70"/>
      <c r="N75" s="70"/>
      <c r="O75" s="70">
        <v>45</v>
      </c>
      <c r="P75" s="70"/>
      <c r="Q75" s="70"/>
      <c r="R75" s="70">
        <f t="shared" si="35"/>
        <v>2411</v>
      </c>
      <c r="S75" s="424">
        <v>2411</v>
      </c>
      <c r="T75" s="70"/>
      <c r="U75" s="70"/>
      <c r="V75" s="70"/>
      <c r="W75" s="70"/>
      <c r="X75" s="70">
        <f t="shared" si="36"/>
        <v>4072</v>
      </c>
      <c r="Y75" s="70">
        <v>4072</v>
      </c>
      <c r="Z75" s="70"/>
      <c r="AA75" s="70"/>
      <c r="AB75" s="70"/>
      <c r="AC75" s="70"/>
    </row>
    <row r="76" ht="24.95" customHeight="1" spans="1:29">
      <c r="A76" s="418" t="s">
        <v>152</v>
      </c>
      <c r="B76" s="70">
        <f t="shared" si="47"/>
        <v>3027</v>
      </c>
      <c r="C76" s="70">
        <f t="shared" si="48"/>
        <v>0</v>
      </c>
      <c r="D76" s="70"/>
      <c r="E76" s="70"/>
      <c r="F76" s="70"/>
      <c r="G76" s="70"/>
      <c r="H76" s="70"/>
      <c r="I76" s="70"/>
      <c r="J76" s="70"/>
      <c r="K76" s="70"/>
      <c r="L76" s="70"/>
      <c r="M76" s="70"/>
      <c r="N76" s="70"/>
      <c r="O76" s="70"/>
      <c r="P76" s="70"/>
      <c r="Q76" s="70"/>
      <c r="R76" s="70">
        <f t="shared" si="35"/>
        <v>783</v>
      </c>
      <c r="S76" s="424">
        <v>783</v>
      </c>
      <c r="T76" s="70"/>
      <c r="U76" s="70"/>
      <c r="V76" s="70"/>
      <c r="W76" s="70"/>
      <c r="X76" s="70">
        <f t="shared" si="36"/>
        <v>2244</v>
      </c>
      <c r="Y76" s="70">
        <v>2244</v>
      </c>
      <c r="Z76" s="70"/>
      <c r="AA76" s="70"/>
      <c r="AB76" s="70"/>
      <c r="AC76" s="70"/>
    </row>
    <row r="77" ht="24.95" customHeight="1" spans="1:29">
      <c r="A77" s="418" t="s">
        <v>153</v>
      </c>
      <c r="B77" s="70">
        <f t="shared" si="47"/>
        <v>2083</v>
      </c>
      <c r="C77" s="70">
        <f t="shared" si="48"/>
        <v>380</v>
      </c>
      <c r="D77" s="70">
        <v>360</v>
      </c>
      <c r="E77" s="70"/>
      <c r="F77" s="70"/>
      <c r="G77" s="70"/>
      <c r="H77" s="70"/>
      <c r="I77" s="70"/>
      <c r="J77" s="70"/>
      <c r="K77" s="70"/>
      <c r="L77" s="70"/>
      <c r="M77" s="70"/>
      <c r="N77" s="70"/>
      <c r="O77" s="70">
        <v>20</v>
      </c>
      <c r="P77" s="70"/>
      <c r="Q77" s="70"/>
      <c r="R77" s="70">
        <f t="shared" si="35"/>
        <v>282</v>
      </c>
      <c r="S77" s="70"/>
      <c r="T77" s="70">
        <v>-78</v>
      </c>
      <c r="U77" s="70"/>
      <c r="V77" s="70"/>
      <c r="W77" s="70">
        <v>360</v>
      </c>
      <c r="X77" s="70">
        <f t="shared" si="36"/>
        <v>1421</v>
      </c>
      <c r="Y77" s="70"/>
      <c r="Z77" s="70">
        <v>1181</v>
      </c>
      <c r="AA77" s="70"/>
      <c r="AB77" s="70"/>
      <c r="AC77" s="70">
        <v>240</v>
      </c>
    </row>
    <row r="78" ht="24.95" customHeight="1" spans="1:29">
      <c r="A78" s="418" t="s">
        <v>154</v>
      </c>
      <c r="B78" s="70">
        <f t="shared" si="47"/>
        <v>38</v>
      </c>
      <c r="C78" s="70">
        <f t="shared" si="48"/>
        <v>38</v>
      </c>
      <c r="D78" s="70"/>
      <c r="E78" s="70"/>
      <c r="F78" s="70"/>
      <c r="G78" s="70"/>
      <c r="H78" s="70"/>
      <c r="I78" s="70"/>
      <c r="J78" s="70"/>
      <c r="K78" s="70"/>
      <c r="L78" s="70"/>
      <c r="M78" s="70"/>
      <c r="N78" s="70"/>
      <c r="O78" s="70">
        <v>38</v>
      </c>
      <c r="P78" s="70"/>
      <c r="Q78" s="70"/>
      <c r="R78" s="70">
        <f t="shared" si="35"/>
        <v>0</v>
      </c>
      <c r="S78" s="70"/>
      <c r="T78" s="70"/>
      <c r="U78" s="70"/>
      <c r="V78" s="70"/>
      <c r="W78" s="70"/>
      <c r="X78" s="70">
        <f t="shared" si="36"/>
        <v>0</v>
      </c>
      <c r="Y78" s="70"/>
      <c r="Z78" s="70"/>
      <c r="AA78" s="70"/>
      <c r="AB78" s="70"/>
      <c r="AC78" s="70"/>
    </row>
    <row r="79" ht="24.95" customHeight="1" spans="1:29">
      <c r="A79" s="418" t="s">
        <v>155</v>
      </c>
      <c r="B79" s="70">
        <f t="shared" si="47"/>
        <v>27</v>
      </c>
      <c r="C79" s="70">
        <f t="shared" si="48"/>
        <v>27</v>
      </c>
      <c r="D79" s="70"/>
      <c r="E79" s="70"/>
      <c r="F79" s="70"/>
      <c r="G79" s="70"/>
      <c r="H79" s="70"/>
      <c r="I79" s="70"/>
      <c r="J79" s="70"/>
      <c r="K79" s="70"/>
      <c r="L79" s="70"/>
      <c r="M79" s="70"/>
      <c r="N79" s="70"/>
      <c r="O79" s="70">
        <v>27</v>
      </c>
      <c r="P79" s="70"/>
      <c r="Q79" s="70"/>
      <c r="R79" s="70">
        <f t="shared" si="35"/>
        <v>0</v>
      </c>
      <c r="S79" s="70"/>
      <c r="T79" s="70"/>
      <c r="U79" s="70"/>
      <c r="V79" s="70"/>
      <c r="W79" s="70"/>
      <c r="X79" s="70">
        <f t="shared" si="36"/>
        <v>0</v>
      </c>
      <c r="Y79" s="70"/>
      <c r="Z79" s="70"/>
      <c r="AA79" s="70"/>
      <c r="AB79" s="70"/>
      <c r="AC79" s="70"/>
    </row>
    <row r="80" ht="24.95" customHeight="1" spans="1:29">
      <c r="A80" s="422" t="s">
        <v>156</v>
      </c>
      <c r="B80" s="415">
        <f t="shared" ref="B80:G80" si="49">SUM(B81:B85)</f>
        <v>5514</v>
      </c>
      <c r="C80" s="415">
        <f t="shared" si="49"/>
        <v>3594</v>
      </c>
      <c r="D80" s="415">
        <f t="shared" si="49"/>
        <v>0</v>
      </c>
      <c r="E80" s="415">
        <f t="shared" si="49"/>
        <v>0</v>
      </c>
      <c r="F80" s="415">
        <f t="shared" si="49"/>
        <v>0</v>
      </c>
      <c r="G80" s="415">
        <f t="shared" si="49"/>
        <v>0</v>
      </c>
      <c r="H80" s="415"/>
      <c r="I80" s="415"/>
      <c r="J80" s="415">
        <f t="shared" ref="J80:AD80" si="50">SUM(J81:J85)</f>
        <v>0</v>
      </c>
      <c r="K80" s="415">
        <f t="shared" si="50"/>
        <v>80</v>
      </c>
      <c r="L80" s="415">
        <f t="shared" si="50"/>
        <v>0</v>
      </c>
      <c r="M80" s="415">
        <f t="shared" si="50"/>
        <v>3485</v>
      </c>
      <c r="N80" s="415">
        <f t="shared" si="50"/>
        <v>0</v>
      </c>
      <c r="O80" s="415">
        <f t="shared" si="50"/>
        <v>29</v>
      </c>
      <c r="P80" s="415">
        <f t="shared" si="50"/>
        <v>0</v>
      </c>
      <c r="Q80" s="415">
        <f t="shared" si="50"/>
        <v>0</v>
      </c>
      <c r="R80" s="415">
        <f t="shared" si="50"/>
        <v>980</v>
      </c>
      <c r="S80" s="415">
        <f t="shared" si="50"/>
        <v>0</v>
      </c>
      <c r="T80" s="415">
        <f t="shared" si="50"/>
        <v>0</v>
      </c>
      <c r="U80" s="415">
        <f t="shared" si="50"/>
        <v>0</v>
      </c>
      <c r="V80" s="415">
        <f t="shared" si="50"/>
        <v>0</v>
      </c>
      <c r="W80" s="415">
        <f t="shared" si="50"/>
        <v>980</v>
      </c>
      <c r="X80" s="415">
        <f t="shared" si="50"/>
        <v>940</v>
      </c>
      <c r="Y80" s="415">
        <f t="shared" si="50"/>
        <v>0</v>
      </c>
      <c r="Z80" s="415">
        <f t="shared" si="50"/>
        <v>0</v>
      </c>
      <c r="AA80" s="415">
        <f t="shared" si="50"/>
        <v>0</v>
      </c>
      <c r="AB80" s="415">
        <f t="shared" si="50"/>
        <v>0</v>
      </c>
      <c r="AC80" s="415">
        <f t="shared" si="50"/>
        <v>940</v>
      </c>
    </row>
    <row r="81" ht="24.95" customHeight="1" spans="1:29">
      <c r="A81" s="418" t="s">
        <v>157</v>
      </c>
      <c r="B81" s="70">
        <f t="shared" ref="B81:B85" si="51">SUM(C81,R81,X81)</f>
        <v>3485</v>
      </c>
      <c r="C81" s="70">
        <f t="shared" ref="C81:C85" si="52">SUM(D81:Q81)</f>
        <v>3485</v>
      </c>
      <c r="D81" s="70"/>
      <c r="E81" s="70"/>
      <c r="F81" s="70"/>
      <c r="G81" s="70"/>
      <c r="H81" s="70"/>
      <c r="I81" s="70"/>
      <c r="J81" s="70"/>
      <c r="K81" s="70"/>
      <c r="L81" s="70"/>
      <c r="M81" s="70">
        <v>3485</v>
      </c>
      <c r="N81" s="70"/>
      <c r="O81" s="70"/>
      <c r="P81" s="70"/>
      <c r="Q81" s="70"/>
      <c r="R81" s="70">
        <f t="shared" si="35"/>
        <v>0</v>
      </c>
      <c r="S81" s="70"/>
      <c r="T81" s="70"/>
      <c r="U81" s="70"/>
      <c r="V81" s="70"/>
      <c r="W81" s="70"/>
      <c r="X81" s="70">
        <f t="shared" si="36"/>
        <v>0</v>
      </c>
      <c r="Y81" s="70"/>
      <c r="Z81" s="70"/>
      <c r="AA81" s="70"/>
      <c r="AB81" s="70"/>
      <c r="AC81" s="70"/>
    </row>
    <row r="82" ht="24.95" customHeight="1" spans="1:29">
      <c r="A82" s="418" t="s">
        <v>158</v>
      </c>
      <c r="B82" s="70">
        <f t="shared" si="51"/>
        <v>600</v>
      </c>
      <c r="C82" s="70">
        <f t="shared" si="52"/>
        <v>0</v>
      </c>
      <c r="D82" s="70"/>
      <c r="E82" s="70"/>
      <c r="F82" s="70"/>
      <c r="G82" s="70"/>
      <c r="H82" s="70"/>
      <c r="I82" s="70"/>
      <c r="J82" s="70"/>
      <c r="K82" s="70"/>
      <c r="L82" s="70"/>
      <c r="M82" s="70"/>
      <c r="N82" s="70"/>
      <c r="O82" s="70"/>
      <c r="P82" s="70"/>
      <c r="Q82" s="70"/>
      <c r="R82" s="70">
        <f t="shared" si="35"/>
        <v>300</v>
      </c>
      <c r="S82" s="70"/>
      <c r="T82" s="70"/>
      <c r="U82" s="70"/>
      <c r="V82" s="70"/>
      <c r="W82" s="70">
        <v>300</v>
      </c>
      <c r="X82" s="70">
        <f t="shared" si="36"/>
        <v>300</v>
      </c>
      <c r="Y82" s="70"/>
      <c r="Z82" s="70"/>
      <c r="AA82" s="70"/>
      <c r="AB82" s="70"/>
      <c r="AC82" s="70">
        <v>300</v>
      </c>
    </row>
    <row r="83" ht="24.95" customHeight="1" spans="1:29">
      <c r="A83" s="418" t="s">
        <v>159</v>
      </c>
      <c r="B83" s="70">
        <f t="shared" si="51"/>
        <v>29</v>
      </c>
      <c r="C83" s="70">
        <f t="shared" si="52"/>
        <v>29</v>
      </c>
      <c r="D83" s="70"/>
      <c r="E83" s="70"/>
      <c r="F83" s="70"/>
      <c r="G83" s="70"/>
      <c r="H83" s="70"/>
      <c r="I83" s="70"/>
      <c r="J83" s="70"/>
      <c r="K83" s="70"/>
      <c r="L83" s="70"/>
      <c r="M83" s="70"/>
      <c r="N83" s="70"/>
      <c r="O83" s="70">
        <v>29</v>
      </c>
      <c r="P83" s="70"/>
      <c r="Q83" s="70"/>
      <c r="R83" s="70">
        <f t="shared" si="35"/>
        <v>0</v>
      </c>
      <c r="S83" s="70"/>
      <c r="T83" s="70"/>
      <c r="U83" s="70"/>
      <c r="V83" s="70"/>
      <c r="W83" s="70"/>
      <c r="X83" s="70">
        <f t="shared" si="36"/>
        <v>0</v>
      </c>
      <c r="Y83" s="70"/>
      <c r="Z83" s="70"/>
      <c r="AA83" s="70"/>
      <c r="AB83" s="70"/>
      <c r="AC83" s="70"/>
    </row>
    <row r="84" ht="24.95" customHeight="1" spans="1:29">
      <c r="A84" s="418" t="s">
        <v>160</v>
      </c>
      <c r="B84" s="70">
        <f t="shared" si="51"/>
        <v>800</v>
      </c>
      <c r="C84" s="70">
        <f t="shared" si="52"/>
        <v>80</v>
      </c>
      <c r="D84" s="70"/>
      <c r="E84" s="70"/>
      <c r="F84" s="70"/>
      <c r="G84" s="70"/>
      <c r="H84" s="70"/>
      <c r="I84" s="70"/>
      <c r="J84" s="70"/>
      <c r="K84" s="70">
        <v>80</v>
      </c>
      <c r="L84" s="70"/>
      <c r="M84" s="70"/>
      <c r="N84" s="70"/>
      <c r="O84" s="70"/>
      <c r="P84" s="70"/>
      <c r="Q84" s="70"/>
      <c r="R84" s="70">
        <f t="shared" si="35"/>
        <v>320</v>
      </c>
      <c r="S84" s="70"/>
      <c r="T84" s="70"/>
      <c r="U84" s="70"/>
      <c r="V84" s="70"/>
      <c r="W84" s="70">
        <v>320</v>
      </c>
      <c r="X84" s="70">
        <f t="shared" si="36"/>
        <v>400</v>
      </c>
      <c r="Y84" s="70"/>
      <c r="Z84" s="70"/>
      <c r="AA84" s="70"/>
      <c r="AB84" s="70"/>
      <c r="AC84" s="70">
        <v>400</v>
      </c>
    </row>
    <row r="85" ht="24.95" customHeight="1" spans="1:29">
      <c r="A85" s="418" t="s">
        <v>161</v>
      </c>
      <c r="B85" s="70">
        <f t="shared" si="51"/>
        <v>600</v>
      </c>
      <c r="C85" s="70">
        <f t="shared" si="52"/>
        <v>0</v>
      </c>
      <c r="D85" s="70"/>
      <c r="E85" s="70"/>
      <c r="F85" s="70"/>
      <c r="G85" s="70"/>
      <c r="H85" s="70"/>
      <c r="I85" s="70"/>
      <c r="J85" s="70"/>
      <c r="K85" s="70"/>
      <c r="L85" s="70"/>
      <c r="M85" s="70"/>
      <c r="N85" s="70"/>
      <c r="O85" s="70"/>
      <c r="P85" s="70"/>
      <c r="Q85" s="70"/>
      <c r="R85" s="70">
        <f t="shared" si="35"/>
        <v>360</v>
      </c>
      <c r="S85" s="70"/>
      <c r="T85" s="70"/>
      <c r="U85" s="70"/>
      <c r="V85" s="70"/>
      <c r="W85" s="70">
        <v>360</v>
      </c>
      <c r="X85" s="70">
        <f t="shared" si="36"/>
        <v>240</v>
      </c>
      <c r="Y85" s="70"/>
      <c r="Z85" s="70"/>
      <c r="AA85" s="70"/>
      <c r="AB85" s="70"/>
      <c r="AC85" s="70">
        <v>240</v>
      </c>
    </row>
    <row r="86" ht="24.95" customHeight="1" spans="1:29">
      <c r="A86" s="426" t="s">
        <v>162</v>
      </c>
      <c r="B86" s="427">
        <f t="shared" ref="B86:G86" si="53">SUM(B87:B92)</f>
        <v>8396</v>
      </c>
      <c r="C86" s="427">
        <f t="shared" si="53"/>
        <v>7196</v>
      </c>
      <c r="D86" s="427">
        <f t="shared" si="53"/>
        <v>3109</v>
      </c>
      <c r="E86" s="427">
        <f t="shared" si="53"/>
        <v>959</v>
      </c>
      <c r="F86" s="427">
        <f t="shared" si="53"/>
        <v>0</v>
      </c>
      <c r="G86" s="427">
        <f t="shared" si="53"/>
        <v>916</v>
      </c>
      <c r="H86" s="427"/>
      <c r="I86" s="427"/>
      <c r="J86" s="427">
        <f>SUM(J87:J92)</f>
        <v>0</v>
      </c>
      <c r="K86" s="427">
        <f>SUM(K87:K92)</f>
        <v>0</v>
      </c>
      <c r="L86" s="427"/>
      <c r="M86" s="427"/>
      <c r="N86" s="427">
        <f t="shared" ref="N86:AA86" si="54">SUM(N87:N92)</f>
        <v>2212</v>
      </c>
      <c r="O86" s="427">
        <f t="shared" si="54"/>
        <v>0</v>
      </c>
      <c r="P86" s="427">
        <f t="shared" si="54"/>
        <v>0</v>
      </c>
      <c r="Q86" s="427">
        <f t="shared" si="54"/>
        <v>0</v>
      </c>
      <c r="R86" s="427">
        <f t="shared" si="54"/>
        <v>840</v>
      </c>
      <c r="S86" s="427">
        <f t="shared" si="54"/>
        <v>0</v>
      </c>
      <c r="T86" s="427">
        <f t="shared" si="54"/>
        <v>0</v>
      </c>
      <c r="U86" s="427">
        <f t="shared" si="54"/>
        <v>0</v>
      </c>
      <c r="V86" s="427">
        <f t="shared" si="54"/>
        <v>0</v>
      </c>
      <c r="W86" s="427">
        <f t="shared" si="54"/>
        <v>840</v>
      </c>
      <c r="X86" s="427">
        <f t="shared" si="54"/>
        <v>360</v>
      </c>
      <c r="Y86" s="427">
        <f t="shared" si="54"/>
        <v>0</v>
      </c>
      <c r="Z86" s="427">
        <f t="shared" si="54"/>
        <v>0</v>
      </c>
      <c r="AA86" s="427"/>
      <c r="AB86" s="427">
        <f>SUM(AB87:AB92)</f>
        <v>0</v>
      </c>
      <c r="AC86" s="427">
        <f>SUM(AC87:AC92)</f>
        <v>360</v>
      </c>
    </row>
    <row r="87" ht="24.95" customHeight="1" spans="1:29">
      <c r="A87" s="428" t="s">
        <v>163</v>
      </c>
      <c r="B87" s="70">
        <f t="shared" ref="B87:B92" si="55">SUM(C87,R87,X87)</f>
        <v>1374</v>
      </c>
      <c r="C87" s="70">
        <f t="shared" ref="C87:C92" si="56">SUM(D87:Q87)</f>
        <v>1374</v>
      </c>
      <c r="D87" s="156"/>
      <c r="E87" s="156"/>
      <c r="F87" s="156"/>
      <c r="G87" s="156">
        <v>26</v>
      </c>
      <c r="H87" s="156"/>
      <c r="I87" s="156"/>
      <c r="J87" s="156"/>
      <c r="K87" s="156"/>
      <c r="L87" s="156"/>
      <c r="M87" s="156"/>
      <c r="N87" s="156">
        <v>1348</v>
      </c>
      <c r="O87" s="156"/>
      <c r="P87" s="156"/>
      <c r="Q87" s="156"/>
      <c r="R87" s="70">
        <f t="shared" si="35"/>
        <v>0</v>
      </c>
      <c r="S87" s="70"/>
      <c r="T87" s="70"/>
      <c r="U87" s="70"/>
      <c r="V87" s="156"/>
      <c r="W87" s="156"/>
      <c r="X87" s="70">
        <f t="shared" si="36"/>
        <v>0</v>
      </c>
      <c r="Y87" s="70"/>
      <c r="Z87" s="70"/>
      <c r="AA87" s="70"/>
      <c r="AB87" s="70"/>
      <c r="AC87" s="70"/>
    </row>
    <row r="88" ht="24.95" customHeight="1" spans="1:29">
      <c r="A88" s="428" t="s">
        <v>164</v>
      </c>
      <c r="B88" s="70">
        <f t="shared" si="55"/>
        <v>97</v>
      </c>
      <c r="C88" s="70">
        <f t="shared" si="56"/>
        <v>97</v>
      </c>
      <c r="D88" s="156"/>
      <c r="E88" s="156">
        <v>97</v>
      </c>
      <c r="F88" s="156"/>
      <c r="G88" s="156"/>
      <c r="H88" s="156"/>
      <c r="I88" s="156"/>
      <c r="J88" s="156"/>
      <c r="K88" s="156"/>
      <c r="L88" s="156"/>
      <c r="M88" s="156"/>
      <c r="N88" s="156"/>
      <c r="O88" s="156"/>
      <c r="P88" s="156"/>
      <c r="Q88" s="156"/>
      <c r="R88" s="70">
        <f t="shared" si="35"/>
        <v>0</v>
      </c>
      <c r="S88" s="70"/>
      <c r="T88" s="70"/>
      <c r="U88" s="70"/>
      <c r="V88" s="156"/>
      <c r="W88" s="156"/>
      <c r="X88" s="70">
        <f t="shared" si="36"/>
        <v>0</v>
      </c>
      <c r="Y88" s="70"/>
      <c r="Z88" s="70"/>
      <c r="AA88" s="70"/>
      <c r="AB88" s="70"/>
      <c r="AC88" s="70"/>
    </row>
    <row r="89" ht="24.95" customHeight="1" spans="1:29">
      <c r="A89" s="428" t="s">
        <v>165</v>
      </c>
      <c r="B89" s="70">
        <f t="shared" si="55"/>
        <v>166</v>
      </c>
      <c r="C89" s="70">
        <f t="shared" si="56"/>
        <v>166</v>
      </c>
      <c r="D89" s="156"/>
      <c r="E89" s="156">
        <v>141</v>
      </c>
      <c r="F89" s="156"/>
      <c r="G89" s="156">
        <v>25</v>
      </c>
      <c r="H89" s="156"/>
      <c r="I89" s="156"/>
      <c r="J89" s="156"/>
      <c r="K89" s="156"/>
      <c r="L89" s="156"/>
      <c r="M89" s="156"/>
      <c r="N89" s="156"/>
      <c r="O89" s="156"/>
      <c r="P89" s="156"/>
      <c r="Q89" s="156"/>
      <c r="R89" s="70">
        <f t="shared" si="35"/>
        <v>0</v>
      </c>
      <c r="S89" s="70"/>
      <c r="T89" s="70"/>
      <c r="U89" s="70"/>
      <c r="V89" s="156"/>
      <c r="W89" s="156"/>
      <c r="X89" s="70">
        <f t="shared" si="36"/>
        <v>0</v>
      </c>
      <c r="Y89" s="70"/>
      <c r="Z89" s="70"/>
      <c r="AA89" s="70"/>
      <c r="AB89" s="70"/>
      <c r="AC89" s="70"/>
    </row>
    <row r="90" ht="24.95" customHeight="1" spans="1:29">
      <c r="A90" s="428" t="s">
        <v>166</v>
      </c>
      <c r="B90" s="70">
        <f t="shared" si="55"/>
        <v>2468</v>
      </c>
      <c r="C90" s="70">
        <f t="shared" si="56"/>
        <v>2468</v>
      </c>
      <c r="D90" s="156">
        <v>1317</v>
      </c>
      <c r="E90" s="156">
        <v>287</v>
      </c>
      <c r="F90" s="156"/>
      <c r="G90" s="156"/>
      <c r="H90" s="156"/>
      <c r="I90" s="156"/>
      <c r="J90" s="156"/>
      <c r="K90" s="156"/>
      <c r="L90" s="156"/>
      <c r="M90" s="156"/>
      <c r="N90" s="156">
        <v>864</v>
      </c>
      <c r="O90" s="156"/>
      <c r="P90" s="156"/>
      <c r="Q90" s="156"/>
      <c r="R90" s="70">
        <f t="shared" si="35"/>
        <v>0</v>
      </c>
      <c r="S90" s="70"/>
      <c r="T90" s="70"/>
      <c r="U90" s="70"/>
      <c r="V90" s="156"/>
      <c r="W90" s="156"/>
      <c r="X90" s="70">
        <f t="shared" si="36"/>
        <v>0</v>
      </c>
      <c r="Y90" s="70"/>
      <c r="Z90" s="70"/>
      <c r="AA90" s="70"/>
      <c r="AB90" s="70"/>
      <c r="AC90" s="70"/>
    </row>
    <row r="91" ht="24.95" customHeight="1" spans="1:29">
      <c r="A91" s="428" t="s">
        <v>167</v>
      </c>
      <c r="B91" s="70">
        <f t="shared" si="55"/>
        <v>1563</v>
      </c>
      <c r="C91" s="70">
        <f t="shared" si="56"/>
        <v>963</v>
      </c>
      <c r="D91" s="156"/>
      <c r="E91" s="156">
        <v>210</v>
      </c>
      <c r="F91" s="156"/>
      <c r="G91" s="156">
        <v>753</v>
      </c>
      <c r="H91" s="156"/>
      <c r="I91" s="156"/>
      <c r="J91" s="156"/>
      <c r="K91" s="156"/>
      <c r="L91" s="156"/>
      <c r="M91" s="156"/>
      <c r="N91" s="156"/>
      <c r="O91" s="156"/>
      <c r="P91" s="156"/>
      <c r="Q91" s="156"/>
      <c r="R91" s="70">
        <f t="shared" si="35"/>
        <v>420</v>
      </c>
      <c r="S91" s="70"/>
      <c r="T91" s="70"/>
      <c r="U91" s="70"/>
      <c r="V91" s="156"/>
      <c r="W91" s="156">
        <v>420</v>
      </c>
      <c r="X91" s="70">
        <f t="shared" si="36"/>
        <v>180</v>
      </c>
      <c r="Y91" s="70"/>
      <c r="Z91" s="70"/>
      <c r="AA91" s="70"/>
      <c r="AB91" s="70"/>
      <c r="AC91" s="70">
        <v>180</v>
      </c>
    </row>
    <row r="92" ht="24.95" customHeight="1" spans="1:29">
      <c r="A92" s="428" t="s">
        <v>168</v>
      </c>
      <c r="B92" s="70">
        <f t="shared" si="55"/>
        <v>2728</v>
      </c>
      <c r="C92" s="70">
        <f t="shared" si="56"/>
        <v>2128</v>
      </c>
      <c r="D92" s="156">
        <v>1792</v>
      </c>
      <c r="E92" s="156">
        <v>224</v>
      </c>
      <c r="F92" s="156"/>
      <c r="G92" s="156">
        <v>112</v>
      </c>
      <c r="H92" s="156"/>
      <c r="I92" s="156"/>
      <c r="J92" s="156"/>
      <c r="K92" s="156"/>
      <c r="L92" s="156"/>
      <c r="M92" s="156"/>
      <c r="N92" s="156"/>
      <c r="O92" s="156"/>
      <c r="P92" s="156"/>
      <c r="Q92" s="156"/>
      <c r="R92" s="70">
        <f t="shared" si="35"/>
        <v>420</v>
      </c>
      <c r="S92" s="70"/>
      <c r="T92" s="70"/>
      <c r="U92" s="70"/>
      <c r="V92" s="156"/>
      <c r="W92" s="156">
        <v>420</v>
      </c>
      <c r="X92" s="70">
        <f t="shared" si="36"/>
        <v>180</v>
      </c>
      <c r="Y92" s="70"/>
      <c r="Z92" s="70"/>
      <c r="AA92" s="70"/>
      <c r="AB92" s="70"/>
      <c r="AC92" s="70">
        <v>180</v>
      </c>
    </row>
    <row r="93" ht="24.95" customHeight="1" spans="1:29">
      <c r="A93" s="422" t="s">
        <v>169</v>
      </c>
      <c r="B93" s="415">
        <f t="shared" ref="B93:H93" si="57">SUM(B94:B96)</f>
        <v>12357</v>
      </c>
      <c r="C93" s="415">
        <f t="shared" si="57"/>
        <v>7943</v>
      </c>
      <c r="D93" s="415">
        <f t="shared" si="57"/>
        <v>0</v>
      </c>
      <c r="E93" s="415">
        <f t="shared" si="57"/>
        <v>0</v>
      </c>
      <c r="F93" s="415">
        <f t="shared" si="57"/>
        <v>0</v>
      </c>
      <c r="G93" s="415">
        <f t="shared" si="57"/>
        <v>45</v>
      </c>
      <c r="H93" s="415">
        <f t="shared" si="57"/>
        <v>6994</v>
      </c>
      <c r="I93" s="415"/>
      <c r="J93" s="415">
        <f>SUM(J94:J96)</f>
        <v>904</v>
      </c>
      <c r="K93" s="415">
        <f>SUM(K94:K96)</f>
        <v>0</v>
      </c>
      <c r="L93" s="415"/>
      <c r="M93" s="415"/>
      <c r="N93" s="415">
        <f>SUM(N94:N96)</f>
        <v>0</v>
      </c>
      <c r="O93" s="415">
        <f>SUM(O94:O96)</f>
        <v>0</v>
      </c>
      <c r="P93" s="415">
        <f>SUM(P94:P96)</f>
        <v>0</v>
      </c>
      <c r="Q93" s="415">
        <f t="shared" ref="Q93:AA93" si="58">SUM(Q94:Q96)</f>
        <v>0</v>
      </c>
      <c r="R93" s="415">
        <f t="shared" si="58"/>
        <v>2126</v>
      </c>
      <c r="S93" s="415">
        <f t="shared" si="58"/>
        <v>0</v>
      </c>
      <c r="T93" s="415">
        <f t="shared" si="58"/>
        <v>0</v>
      </c>
      <c r="U93" s="415">
        <f t="shared" si="58"/>
        <v>0</v>
      </c>
      <c r="V93" s="415">
        <f t="shared" si="58"/>
        <v>2126</v>
      </c>
      <c r="W93" s="415">
        <f t="shared" si="58"/>
        <v>0</v>
      </c>
      <c r="X93" s="415">
        <f t="shared" si="58"/>
        <v>2288</v>
      </c>
      <c r="Y93" s="415">
        <f t="shared" si="58"/>
        <v>0</v>
      </c>
      <c r="Z93" s="415">
        <f t="shared" si="58"/>
        <v>0</v>
      </c>
      <c r="AA93" s="415"/>
      <c r="AB93" s="415">
        <f>SUM(AB94:AB96)</f>
        <v>2288</v>
      </c>
      <c r="AC93" s="415">
        <f>SUM(AC94:AC96)</f>
        <v>0</v>
      </c>
    </row>
    <row r="94" s="386" customFormat="1" ht="24.95" customHeight="1" spans="1:29">
      <c r="A94" s="429" t="s">
        <v>170</v>
      </c>
      <c r="B94" s="70">
        <f>SUM(C94,R94,X94)</f>
        <v>45</v>
      </c>
      <c r="C94" s="70">
        <f>SUM(D94:Q94)</f>
        <v>45</v>
      </c>
      <c r="D94" s="70"/>
      <c r="E94" s="70"/>
      <c r="F94" s="70"/>
      <c r="G94" s="70">
        <v>45</v>
      </c>
      <c r="H94" s="70"/>
      <c r="I94" s="70"/>
      <c r="J94" s="70"/>
      <c r="K94" s="70"/>
      <c r="L94" s="70"/>
      <c r="M94" s="70"/>
      <c r="N94" s="70"/>
      <c r="O94" s="70"/>
      <c r="P94" s="70"/>
      <c r="Q94" s="70"/>
      <c r="R94" s="70">
        <f t="shared" si="35"/>
        <v>0</v>
      </c>
      <c r="S94" s="70"/>
      <c r="T94" s="70"/>
      <c r="U94" s="70"/>
      <c r="V94" s="70"/>
      <c r="W94" s="70"/>
      <c r="X94" s="70">
        <f t="shared" si="36"/>
        <v>0</v>
      </c>
      <c r="Y94" s="70"/>
      <c r="Z94" s="70"/>
      <c r="AA94" s="70"/>
      <c r="AB94" s="70"/>
      <c r="AC94" s="70"/>
    </row>
    <row r="95" s="386" customFormat="1" ht="24.95" customHeight="1" spans="1:29">
      <c r="A95" s="429" t="s">
        <v>171</v>
      </c>
      <c r="B95" s="70">
        <f>SUM(C95,R95,X95)</f>
        <v>904</v>
      </c>
      <c r="C95" s="70">
        <f>SUM(D95:Q95)</f>
        <v>904</v>
      </c>
      <c r="D95" s="70"/>
      <c r="E95" s="70"/>
      <c r="F95" s="70"/>
      <c r="G95" s="70"/>
      <c r="H95" s="70"/>
      <c r="I95" s="70"/>
      <c r="J95" s="70">
        <v>904</v>
      </c>
      <c r="K95" s="70"/>
      <c r="L95" s="70"/>
      <c r="M95" s="70"/>
      <c r="N95" s="70"/>
      <c r="O95" s="70"/>
      <c r="P95" s="70"/>
      <c r="Q95" s="70"/>
      <c r="R95" s="70">
        <f t="shared" si="35"/>
        <v>0</v>
      </c>
      <c r="S95" s="70"/>
      <c r="T95" s="70"/>
      <c r="U95" s="70"/>
      <c r="V95" s="70"/>
      <c r="W95" s="70"/>
      <c r="X95" s="70">
        <f t="shared" si="36"/>
        <v>0</v>
      </c>
      <c r="Y95" s="70"/>
      <c r="Z95" s="70"/>
      <c r="AA95" s="70"/>
      <c r="AB95" s="70"/>
      <c r="AC95" s="70"/>
    </row>
    <row r="96" ht="24.95" customHeight="1" spans="1:29">
      <c r="A96" s="418" t="s">
        <v>172</v>
      </c>
      <c r="B96" s="70">
        <f>SUM(C96,R96,X96)</f>
        <v>11408</v>
      </c>
      <c r="C96" s="70">
        <f>SUM(D96:Q96)</f>
        <v>6994</v>
      </c>
      <c r="D96" s="430"/>
      <c r="E96" s="430"/>
      <c r="F96" s="70"/>
      <c r="G96" s="430"/>
      <c r="H96" s="431">
        <v>6994</v>
      </c>
      <c r="I96" s="431"/>
      <c r="J96" s="430"/>
      <c r="K96" s="430"/>
      <c r="L96" s="430"/>
      <c r="M96" s="430"/>
      <c r="N96" s="430"/>
      <c r="O96" s="430"/>
      <c r="P96" s="430"/>
      <c r="Q96" s="430"/>
      <c r="R96" s="70">
        <f t="shared" si="35"/>
        <v>2126</v>
      </c>
      <c r="S96" s="430"/>
      <c r="T96" s="430"/>
      <c r="U96" s="430"/>
      <c r="V96" s="70">
        <v>2126</v>
      </c>
      <c r="W96" s="70"/>
      <c r="X96" s="70">
        <f t="shared" si="36"/>
        <v>2288</v>
      </c>
      <c r="Y96" s="430"/>
      <c r="Z96" s="430"/>
      <c r="AA96" s="430"/>
      <c r="AB96" s="70">
        <v>2288</v>
      </c>
      <c r="AC96" s="430"/>
    </row>
    <row r="97" ht="14.25" customHeight="1" spans="2:28">
      <c r="B97" s="391"/>
    </row>
    <row r="98" ht="14.25" customHeight="1" spans="2:28">
      <c r="B98" s="391"/>
    </row>
    <row r="99" ht="14.25" customHeight="1" spans="2:28">
      <c r="B99" s="391"/>
    </row>
    <row r="100" ht="14.25" customHeight="1" spans="2:28">
      <c r="B100" s="391"/>
    </row>
    <row r="101" ht="14.25" customHeight="1" spans="2:28">
      <c r="B101" s="391"/>
    </row>
    <row r="102" ht="14.25" customHeight="1" spans="2:28">
      <c r="B102" s="391"/>
    </row>
    <row r="103" ht="14.25" customHeight="1" spans="2:28">
      <c r="B103" s="391"/>
    </row>
    <row r="104" ht="14.25" customHeight="1" spans="2:28">
      <c r="B104" s="391"/>
    </row>
    <row r="105" ht="14.25" customHeight="1" spans="2:28">
      <c r="B105" s="391"/>
    </row>
    <row r="106" ht="14.25" customHeight="1" spans="2:28">
      <c r="B106" s="391"/>
      <c r="S106" s="388"/>
      <c r="T106" s="388"/>
      <c r="U106" s="388"/>
      <c r="V106" s="388"/>
      <c r="W106" s="388"/>
      <c r="X106" s="388"/>
      <c r="Y106" s="388"/>
      <c r="Z106" s="388"/>
      <c r="AA106" s="388"/>
      <c r="AB106" s="388"/>
    </row>
    <row r="107" ht="14.25" customHeight="1" spans="2:28">
      <c r="B107" s="391"/>
      <c r="S107" s="388"/>
      <c r="T107" s="388"/>
      <c r="U107" s="388"/>
      <c r="V107" s="388"/>
      <c r="W107" s="388"/>
      <c r="X107" s="388"/>
      <c r="Y107" s="388"/>
      <c r="Z107" s="388"/>
      <c r="AA107" s="388"/>
      <c r="AB107" s="388"/>
    </row>
    <row r="108" ht="14.25" customHeight="1" spans="2:28">
      <c r="B108" s="391"/>
      <c r="S108" s="388"/>
      <c r="T108" s="388"/>
      <c r="U108" s="388"/>
      <c r="V108" s="388"/>
      <c r="W108" s="388"/>
      <c r="X108" s="388"/>
      <c r="Y108" s="388"/>
      <c r="Z108" s="388"/>
      <c r="AA108" s="388"/>
      <c r="AB108" s="388"/>
    </row>
    <row r="109" ht="14.25" customHeight="1" spans="2:28">
      <c r="B109" s="391"/>
      <c r="S109" s="388"/>
      <c r="T109" s="388"/>
      <c r="U109" s="388"/>
      <c r="V109" s="388"/>
      <c r="W109" s="388"/>
      <c r="X109" s="388"/>
      <c r="Y109" s="388"/>
      <c r="Z109" s="388"/>
      <c r="AA109" s="388"/>
      <c r="AB109" s="388"/>
    </row>
    <row r="110" ht="14.25" customHeight="1" spans="2:28">
      <c r="B110" s="391"/>
      <c r="S110" s="388"/>
      <c r="T110" s="388"/>
      <c r="U110" s="388"/>
      <c r="V110" s="388"/>
      <c r="W110" s="388"/>
      <c r="X110" s="388"/>
      <c r="Y110" s="388"/>
      <c r="Z110" s="388"/>
      <c r="AA110" s="388"/>
      <c r="AB110" s="388"/>
    </row>
    <row r="111" ht="14.25" customHeight="1" spans="2:28">
      <c r="B111" s="391"/>
      <c r="S111" s="388"/>
      <c r="T111" s="388"/>
      <c r="U111" s="388"/>
      <c r="V111" s="388"/>
      <c r="W111" s="388"/>
      <c r="X111" s="388"/>
      <c r="Y111" s="388"/>
      <c r="Z111" s="388"/>
      <c r="AA111" s="388"/>
      <c r="AB111" s="388"/>
    </row>
    <row r="112" ht="14.25" customHeight="1" spans="2:28">
      <c r="B112" s="391"/>
      <c r="S112" s="388"/>
      <c r="T112" s="388"/>
      <c r="U112" s="388"/>
      <c r="V112" s="388"/>
      <c r="W112" s="388"/>
      <c r="X112" s="388"/>
      <c r="Y112" s="388"/>
      <c r="Z112" s="388"/>
      <c r="AA112" s="388"/>
      <c r="AB112" s="388"/>
    </row>
    <row r="113" ht="14.25" customHeight="1" spans="2:28">
      <c r="B113" s="391"/>
      <c r="S113" s="388"/>
      <c r="T113" s="388"/>
      <c r="U113" s="388"/>
      <c r="V113" s="388"/>
      <c r="W113" s="388"/>
      <c r="X113" s="388"/>
      <c r="Y113" s="388"/>
      <c r="Z113" s="388"/>
      <c r="AA113" s="388"/>
      <c r="AB113" s="388"/>
    </row>
    <row r="114" ht="14.25" customHeight="1" spans="2:28">
      <c r="B114" s="391"/>
      <c r="S114" s="388"/>
      <c r="T114" s="388"/>
      <c r="U114" s="388"/>
      <c r="V114" s="388"/>
      <c r="W114" s="388"/>
      <c r="X114" s="388"/>
      <c r="Y114" s="388"/>
      <c r="Z114" s="388"/>
      <c r="AA114" s="388"/>
      <c r="AB114" s="388"/>
    </row>
    <row r="115" ht="14.25" customHeight="1" spans="2:28">
      <c r="B115" s="391"/>
      <c r="S115" s="388"/>
      <c r="T115" s="388"/>
      <c r="U115" s="388"/>
      <c r="V115" s="388"/>
      <c r="W115" s="388"/>
      <c r="X115" s="388"/>
      <c r="Y115" s="388"/>
      <c r="Z115" s="388"/>
      <c r="AA115" s="388"/>
      <c r="AB115" s="388"/>
    </row>
    <row r="116" ht="14.25" customHeight="1" spans="2:28">
      <c r="B116" s="391"/>
      <c r="S116" s="388"/>
      <c r="T116" s="388"/>
      <c r="U116" s="388"/>
      <c r="V116" s="388"/>
      <c r="W116" s="388"/>
      <c r="X116" s="388"/>
      <c r="Y116" s="388"/>
      <c r="Z116" s="388"/>
      <c r="AA116" s="388"/>
      <c r="AB116" s="388"/>
    </row>
    <row r="117" ht="14.25" customHeight="1" spans="2:28">
      <c r="B117" s="391"/>
      <c r="S117" s="388"/>
      <c r="T117" s="388"/>
      <c r="U117" s="388"/>
      <c r="V117" s="388"/>
      <c r="W117" s="388"/>
      <c r="X117" s="388"/>
      <c r="Y117" s="388"/>
      <c r="Z117" s="388"/>
      <c r="AA117" s="388"/>
      <c r="AB117" s="388"/>
    </row>
    <row r="118" ht="14.25" customHeight="1" spans="2:28">
      <c r="B118" s="391"/>
      <c r="S118" s="388"/>
      <c r="T118" s="388"/>
      <c r="U118" s="388"/>
      <c r="V118" s="388"/>
      <c r="W118" s="388"/>
      <c r="X118" s="388"/>
      <c r="Y118" s="388"/>
      <c r="Z118" s="388"/>
      <c r="AA118" s="388"/>
      <c r="AB118" s="388"/>
    </row>
    <row r="119" ht="14.25" customHeight="1" spans="2:28">
      <c r="B119" s="391"/>
      <c r="S119" s="388"/>
      <c r="T119" s="388"/>
      <c r="U119" s="388"/>
      <c r="V119" s="388"/>
      <c r="W119" s="388"/>
      <c r="X119" s="388"/>
      <c r="Y119" s="388"/>
      <c r="Z119" s="388"/>
      <c r="AA119" s="388"/>
      <c r="AB119" s="388"/>
    </row>
    <row r="120" ht="14.25" customHeight="1" spans="2:28">
      <c r="B120" s="391"/>
      <c r="S120" s="388"/>
      <c r="T120" s="388"/>
      <c r="U120" s="388"/>
      <c r="V120" s="388"/>
      <c r="W120" s="388"/>
      <c r="X120" s="388"/>
      <c r="Y120" s="388"/>
      <c r="Z120" s="388"/>
      <c r="AA120" s="388"/>
      <c r="AB120" s="388"/>
    </row>
    <row r="121" ht="14.25" customHeight="1" spans="2:28">
      <c r="B121" s="391"/>
      <c r="S121" s="388"/>
      <c r="T121" s="388"/>
      <c r="U121" s="388"/>
      <c r="V121" s="388"/>
      <c r="W121" s="388"/>
      <c r="X121" s="388"/>
      <c r="Y121" s="388"/>
      <c r="Z121" s="388"/>
      <c r="AA121" s="388"/>
      <c r="AB121" s="388"/>
    </row>
    <row r="122" ht="14.25" customHeight="1" spans="2:28">
      <c r="B122" s="391"/>
      <c r="S122" s="388"/>
      <c r="T122" s="388"/>
      <c r="U122" s="388"/>
      <c r="V122" s="388"/>
      <c r="W122" s="388"/>
      <c r="X122" s="388"/>
      <c r="Y122" s="388"/>
      <c r="Z122" s="388"/>
      <c r="AA122" s="388"/>
      <c r="AB122" s="388"/>
    </row>
    <row r="123" ht="14.25" customHeight="1" spans="2:28">
      <c r="B123" s="391"/>
      <c r="S123" s="388"/>
      <c r="T123" s="388"/>
      <c r="U123" s="388"/>
      <c r="V123" s="388"/>
      <c r="W123" s="388"/>
      <c r="X123" s="388"/>
      <c r="Y123" s="388"/>
      <c r="Z123" s="388"/>
      <c r="AA123" s="388"/>
      <c r="AB123" s="388"/>
    </row>
    <row r="124" ht="14.25" customHeight="1" spans="2:28">
      <c r="B124" s="391"/>
      <c r="S124" s="388"/>
      <c r="T124" s="388"/>
      <c r="U124" s="388"/>
      <c r="V124" s="388"/>
      <c r="W124" s="388"/>
      <c r="X124" s="388"/>
      <c r="Y124" s="388"/>
      <c r="Z124" s="388"/>
      <c r="AA124" s="388"/>
      <c r="AB124" s="388"/>
    </row>
    <row r="125" ht="14.25" customHeight="1" spans="2:28">
      <c r="B125" s="391"/>
      <c r="S125" s="388"/>
      <c r="T125" s="388"/>
      <c r="U125" s="388"/>
      <c r="V125" s="388"/>
      <c r="W125" s="388"/>
      <c r="X125" s="388"/>
      <c r="Y125" s="388"/>
      <c r="Z125" s="388"/>
      <c r="AA125" s="388"/>
      <c r="AB125" s="388"/>
    </row>
    <row r="126" ht="14.25" customHeight="1" spans="2:28">
      <c r="B126" s="391"/>
      <c r="S126" s="388"/>
      <c r="T126" s="388"/>
      <c r="U126" s="388"/>
      <c r="V126" s="388"/>
      <c r="W126" s="388"/>
      <c r="X126" s="388"/>
      <c r="Y126" s="388"/>
      <c r="Z126" s="388"/>
      <c r="AA126" s="388"/>
      <c r="AB126" s="388"/>
    </row>
    <row r="127" ht="14.25" customHeight="1" spans="2:28">
      <c r="B127" s="391"/>
      <c r="S127" s="388"/>
      <c r="T127" s="388"/>
      <c r="U127" s="388"/>
      <c r="V127" s="388"/>
      <c r="W127" s="388"/>
      <c r="X127" s="388"/>
      <c r="Y127" s="388"/>
      <c r="Z127" s="388"/>
      <c r="AA127" s="388"/>
      <c r="AB127" s="388"/>
    </row>
    <row r="128" ht="14.25" customHeight="1" spans="2:28">
      <c r="B128" s="391"/>
      <c r="S128" s="388"/>
      <c r="T128" s="388"/>
      <c r="U128" s="388"/>
      <c r="V128" s="388"/>
      <c r="W128" s="388"/>
      <c r="X128" s="388"/>
      <c r="Y128" s="388"/>
      <c r="Z128" s="388"/>
      <c r="AA128" s="388"/>
      <c r="AB128" s="388"/>
    </row>
    <row r="129" ht="14.25" customHeight="1" spans="2:28">
      <c r="B129" s="391"/>
      <c r="S129" s="388"/>
      <c r="T129" s="388"/>
      <c r="U129" s="388"/>
      <c r="V129" s="388"/>
      <c r="W129" s="388"/>
      <c r="X129" s="388"/>
      <c r="Y129" s="388"/>
      <c r="Z129" s="388"/>
      <c r="AA129" s="388"/>
      <c r="AB129" s="388"/>
    </row>
    <row r="130" ht="14.25" customHeight="1" spans="2:28">
      <c r="B130" s="391"/>
      <c r="S130" s="388"/>
      <c r="T130" s="388"/>
      <c r="U130" s="388"/>
      <c r="V130" s="388"/>
      <c r="W130" s="388"/>
      <c r="X130" s="388"/>
      <c r="Y130" s="388"/>
      <c r="Z130" s="388"/>
      <c r="AA130" s="388"/>
      <c r="AB130" s="388"/>
    </row>
    <row r="131" ht="14.25" customHeight="1" spans="2:28">
      <c r="B131" s="391"/>
      <c r="S131" s="388"/>
      <c r="T131" s="388"/>
      <c r="U131" s="388"/>
      <c r="V131" s="388"/>
      <c r="W131" s="388"/>
      <c r="X131" s="388"/>
      <c r="Y131" s="388"/>
      <c r="Z131" s="388"/>
      <c r="AA131" s="388"/>
      <c r="AB131" s="388"/>
    </row>
    <row r="132" ht="14.25" customHeight="1"/>
    <row r="133" ht="14.25" customHeight="1"/>
    <row r="134" ht="14.25" customHeight="1"/>
    <row r="135" ht="14.25" customHeight="1" spans="2:28">
      <c r="B135" s="391"/>
      <c r="S135" s="388"/>
      <c r="T135" s="388"/>
      <c r="U135" s="388"/>
      <c r="V135" s="388"/>
      <c r="W135" s="388"/>
      <c r="X135" s="388"/>
      <c r="Y135" s="388"/>
      <c r="Z135" s="388"/>
      <c r="AA135" s="388"/>
      <c r="AB135" s="388"/>
    </row>
    <row r="136" ht="14.25" customHeight="1"/>
    <row r="137" ht="14.25" customHeight="1"/>
    <row r="138" ht="14.25" customHeight="1"/>
  </sheetData>
  <mergeCells count="16">
    <mergeCell ref="A2:AC2"/>
    <mergeCell ref="C4:Q4"/>
    <mergeCell ref="R4:W4"/>
    <mergeCell ref="X4:AC4"/>
    <mergeCell ref="S5:U5"/>
    <mergeCell ref="Y5:AA5"/>
    <mergeCell ref="S6:U6"/>
    <mergeCell ref="V6:W6"/>
    <mergeCell ref="Y6:AB6"/>
    <mergeCell ref="A4:A5"/>
    <mergeCell ref="B4:B5"/>
    <mergeCell ref="R6:R7"/>
    <mergeCell ref="X6:X7"/>
    <mergeCell ref="D6:M7"/>
    <mergeCell ref="A6:C7"/>
    <mergeCell ref="N6:Q7"/>
  </mergeCells>
  <printOptions horizontalCentered="1"/>
  <pageMargins left="0.708661417322835" right="0.708661417322835" top="0.748031496062992" bottom="0.748031496062992" header="0.31496062992126" footer="0.31496062992126"/>
  <pageSetup paperSize="9" scale="68" orientation="landscape"/>
  <headerFooter/>
  <rowBreaks count="11" manualBreakCount="11">
    <brk id="29" max="25" man="1"/>
    <brk id="33" max="25" man="1"/>
    <brk id="36" max="25" man="1"/>
    <brk id="39" max="25" man="1"/>
    <brk id="45" max="25" man="1"/>
    <brk id="53" max="25" man="1"/>
    <brk id="64" max="25" man="1"/>
    <brk id="72" max="25" man="1"/>
    <brk id="79" max="25" man="1"/>
    <brk id="85" max="16383" man="1"/>
    <brk id="92" max="16383" man="1"/>
  </rowBreaks>
  <ignoredErrors>
    <ignoredError sqref="B16:C96 R16:R96 X21:X93 X16" formula="1"/>
  </ignoredError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P237"/>
  <sheetViews>
    <sheetView tabSelected="1" zoomScale="160" zoomScaleNormal="160" workbookViewId="0">
      <pane xSplit="6" ySplit="5" topLeftCell="G6" activePane="bottomRight" state="frozen"/>
      <selection/>
      <selection pane="topRight"/>
      <selection pane="bottomLeft"/>
      <selection pane="bottomRight" activeCell="M11" sqref="M11"/>
    </sheetView>
  </sheetViews>
  <sheetFormatPr defaultColWidth="9" defaultRowHeight="15"/>
  <cols>
    <col min="1" max="1" width="7.5" style="237" customWidth="1"/>
    <col min="2" max="2" width="36.125" style="237" customWidth="1"/>
    <col min="3" max="3" width="9.875" style="237" customWidth="1"/>
    <col min="4" max="4" width="14.25" style="238" customWidth="1"/>
    <col min="5" max="5" width="22.625" style="238" hidden="1" customWidth="1"/>
    <col min="6" max="6" width="22.625" style="237" hidden="1" customWidth="1"/>
    <col min="7" max="7" width="28.125" style="238" customWidth="1"/>
    <col min="8" max="8" width="10" style="238" customWidth="1"/>
    <col min="9" max="9" width="11.875" style="239" customWidth="1"/>
    <col min="10" max="10" width="11.125" style="239" customWidth="1"/>
    <col min="11" max="11" width="10.375" style="238" customWidth="1"/>
    <col min="12" max="14" width="10.125" style="238" customWidth="1"/>
    <col min="15" max="15" width="11.25" style="240" customWidth="1"/>
    <col min="16" max="18" width="11.25" style="240" hidden="1" customWidth="1"/>
    <col min="19" max="20" width="11.25" style="240" customWidth="1"/>
    <col min="21" max="21" width="9.5" style="240" hidden="1" customWidth="1"/>
    <col min="22" max="22" width="11.25" style="240" hidden="1" customWidth="1"/>
    <col min="23" max="23" width="11.25" style="240" customWidth="1"/>
    <col min="24" max="25" width="8.75" style="241" customWidth="1"/>
    <col min="26" max="26" width="11.25" style="241" customWidth="1"/>
    <col min="27" max="27" width="8.75" style="241" customWidth="1"/>
    <col min="28" max="28" width="10.25" style="241" customWidth="1"/>
    <col min="29" max="29" width="13.25" style="241" hidden="1" customWidth="1"/>
    <col min="30" max="30" width="12.25" style="241" hidden="1" customWidth="1"/>
    <col min="31" max="32" width="12.25" style="241" customWidth="1"/>
    <col min="33" max="33" width="12.25" style="241" hidden="1" customWidth="1"/>
    <col min="34" max="34" width="10.375" style="240" customWidth="1"/>
    <col min="35" max="35" width="10.75" style="242" customWidth="1"/>
    <col min="36" max="39" width="10.75" style="242" hidden="1" customWidth="1"/>
    <col min="40" max="40" width="11.25" style="242" hidden="1" customWidth="1"/>
    <col min="41" max="41" width="15.25" style="242" hidden="1" customWidth="1"/>
    <col min="42" max="44" width="11.25" style="242" customWidth="1"/>
    <col min="45" max="46" width="11.25" style="243" customWidth="1"/>
    <col min="47" max="47" width="11.25" style="241" customWidth="1"/>
    <col min="48" max="48" width="9.125" style="241" customWidth="1"/>
    <col min="49" max="49" width="8.5" style="240" customWidth="1"/>
    <col min="50" max="50" width="11.25" style="240" customWidth="1"/>
    <col min="51" max="51" width="11.25" style="241" customWidth="1"/>
    <col min="52" max="53" width="11.25" style="240" customWidth="1"/>
    <col min="54" max="55" width="9.125" style="240" customWidth="1"/>
    <col min="56" max="58" width="11.25" style="240" customWidth="1"/>
    <col min="59" max="60" width="11.25" style="240" hidden="1" customWidth="1"/>
    <col min="61" max="62" width="11.25" style="240" customWidth="1"/>
    <col min="63" max="65" width="11.25" style="243" customWidth="1"/>
    <col min="66" max="66" width="8.875" style="240" customWidth="1"/>
    <col min="67" max="67" width="8.875" style="238" customWidth="1"/>
    <col min="68" max="68" width="22.375" style="238" customWidth="1"/>
    <col min="69" max="16384" width="9" style="238"/>
  </cols>
  <sheetData>
    <row r="1" ht="11.25" customHeight="1" spans="1:68">
      <c r="A1" s="244"/>
      <c r="B1" s="244"/>
      <c r="C1" s="245"/>
      <c r="D1" s="246"/>
      <c r="E1" s="246"/>
      <c r="BD1" s="247">
        <v>0.95</v>
      </c>
      <c r="BE1" s="240">
        <v>0.1</v>
      </c>
    </row>
    <row r="2" ht="17.25" customHeight="1" spans="1:68">
      <c r="A2" s="248" t="s">
        <v>173</v>
      </c>
      <c r="B2" s="248"/>
      <c r="C2" s="248"/>
      <c r="D2" s="248"/>
      <c r="E2" s="248"/>
      <c r="F2" s="248"/>
      <c r="G2" s="248"/>
      <c r="H2" s="248"/>
      <c r="I2" s="249"/>
      <c r="J2" s="249"/>
      <c r="K2" s="249"/>
      <c r="L2" s="249"/>
      <c r="M2" s="249">
        <v>20</v>
      </c>
      <c r="N2" s="249">
        <v>8</v>
      </c>
      <c r="O2" s="250">
        <v>265.8</v>
      </c>
      <c r="P2" s="250"/>
      <c r="Q2" s="250"/>
      <c r="R2" s="250"/>
      <c r="S2" s="250">
        <v>415</v>
      </c>
      <c r="T2" s="250">
        <v>10</v>
      </c>
      <c r="U2" s="249"/>
      <c r="V2" s="249"/>
      <c r="W2" s="249">
        <v>18</v>
      </c>
      <c r="X2" s="251">
        <v>49</v>
      </c>
      <c r="Y2" s="251">
        <v>54</v>
      </c>
      <c r="Z2" s="251">
        <v>105</v>
      </c>
      <c r="AA2" s="250">
        <v>589.4</v>
      </c>
      <c r="AB2" s="251">
        <v>4</v>
      </c>
      <c r="AC2" s="251"/>
      <c r="AD2" s="251"/>
      <c r="AE2" s="251">
        <v>2</v>
      </c>
      <c r="AF2" s="251">
        <v>20</v>
      </c>
      <c r="AG2" s="251"/>
      <c r="AH2" s="249">
        <v>1</v>
      </c>
      <c r="AI2" s="251">
        <v>4</v>
      </c>
      <c r="AJ2" s="251"/>
      <c r="AK2" s="251"/>
      <c r="AL2" s="251"/>
      <c r="AM2" s="251"/>
      <c r="AN2" s="251"/>
      <c r="AO2" s="251"/>
      <c r="AP2" s="251">
        <v>1</v>
      </c>
      <c r="AQ2" s="251">
        <v>4</v>
      </c>
      <c r="AR2" s="251"/>
      <c r="AS2" s="249"/>
      <c r="AT2" s="249"/>
      <c r="AU2" s="251"/>
      <c r="AV2" s="251"/>
      <c r="AW2" s="249"/>
      <c r="AX2" s="248" t="s">
        <v>174</v>
      </c>
      <c r="AY2" s="251"/>
      <c r="AZ2" s="252"/>
      <c r="BA2" s="252"/>
      <c r="BB2" s="253"/>
      <c r="BC2" s="253"/>
      <c r="BD2" s="252"/>
      <c r="BE2" s="252"/>
      <c r="BF2" s="252"/>
      <c r="BG2" s="252"/>
      <c r="BH2" s="253"/>
      <c r="BI2" s="253">
        <v>150</v>
      </c>
      <c r="BJ2" s="253"/>
      <c r="BK2" s="253">
        <v>42</v>
      </c>
      <c r="BL2" s="253"/>
      <c r="BM2" s="253"/>
      <c r="BN2" s="252"/>
    </row>
    <row r="3" ht="21" customHeight="1" spans="1:68">
      <c r="A3" s="254" t="s">
        <v>175</v>
      </c>
      <c r="B3" s="255" t="s">
        <v>176</v>
      </c>
      <c r="C3" s="256" t="s">
        <v>177</v>
      </c>
      <c r="D3" s="256" t="s">
        <v>178</v>
      </c>
      <c r="E3" s="257"/>
      <c r="F3" s="257"/>
      <c r="G3" s="257"/>
      <c r="H3" s="254" t="s">
        <v>179</v>
      </c>
      <c r="I3" s="258" t="s">
        <v>180</v>
      </c>
      <c r="J3" s="258"/>
      <c r="K3" s="258"/>
      <c r="L3" s="258"/>
      <c r="M3" s="259" t="s">
        <v>181</v>
      </c>
      <c r="N3" s="260"/>
      <c r="O3" s="260"/>
      <c r="P3" s="260"/>
      <c r="Q3" s="260"/>
      <c r="R3" s="260"/>
      <c r="S3" s="260"/>
      <c r="T3" s="260"/>
      <c r="U3" s="260"/>
      <c r="V3" s="260"/>
      <c r="W3" s="260"/>
      <c r="X3" s="260"/>
      <c r="Y3" s="260"/>
      <c r="Z3" s="260"/>
      <c r="AA3" s="260"/>
      <c r="AB3" s="260"/>
      <c r="AC3" s="260"/>
      <c r="AD3" s="260"/>
      <c r="AE3" s="260"/>
      <c r="AF3" s="260"/>
      <c r="AG3" s="260"/>
      <c r="AH3" s="260"/>
      <c r="AI3" s="260"/>
      <c r="AJ3" s="260"/>
      <c r="AK3" s="260"/>
      <c r="AL3" s="260"/>
      <c r="AM3" s="260"/>
      <c r="AN3" s="260"/>
      <c r="AO3" s="260"/>
      <c r="AP3" s="260"/>
      <c r="AQ3" s="260"/>
      <c r="AR3" s="260"/>
      <c r="AS3" s="260"/>
      <c r="AT3" s="260"/>
      <c r="AU3" s="260"/>
      <c r="AV3" s="260"/>
      <c r="AW3" s="260"/>
      <c r="AX3" s="260"/>
      <c r="AY3" s="261"/>
      <c r="AZ3" s="262" t="s">
        <v>182</v>
      </c>
      <c r="BA3" s="263"/>
      <c r="BB3" s="263"/>
      <c r="BC3" s="263"/>
      <c r="BD3" s="263"/>
      <c r="BE3" s="263"/>
      <c r="BF3" s="263"/>
      <c r="BG3" s="263"/>
      <c r="BH3" s="263"/>
      <c r="BI3" s="263"/>
      <c r="BJ3" s="263"/>
      <c r="BK3" s="263"/>
      <c r="BL3" s="263"/>
      <c r="BM3" s="263"/>
      <c r="BN3" s="263"/>
      <c r="BO3" s="264"/>
      <c r="BP3" s="265" t="s">
        <v>183</v>
      </c>
    </row>
    <row r="4" s="217" customFormat="1" ht="21.75" customHeight="1" spans="1:68">
      <c r="A4" s="266"/>
      <c r="B4" s="267"/>
      <c r="C4" s="258"/>
      <c r="D4" s="258"/>
      <c r="E4" s="257"/>
      <c r="F4" s="257"/>
      <c r="G4" s="257"/>
      <c r="H4" s="268"/>
      <c r="I4" s="258"/>
      <c r="J4" s="258"/>
      <c r="K4" s="258"/>
      <c r="L4" s="258"/>
      <c r="M4" s="269" t="s">
        <v>184</v>
      </c>
      <c r="N4" s="269"/>
      <c r="O4" s="269"/>
      <c r="P4" s="269"/>
      <c r="Q4" s="269"/>
      <c r="R4" s="269"/>
      <c r="S4" s="269"/>
      <c r="T4" s="269"/>
      <c r="U4" s="269"/>
      <c r="V4" s="269"/>
      <c r="W4" s="269"/>
      <c r="X4" s="269"/>
      <c r="Y4" s="269"/>
      <c r="Z4" s="269"/>
      <c r="AA4" s="269"/>
      <c r="AB4" s="269"/>
      <c r="AC4" s="269"/>
      <c r="AD4" s="269"/>
      <c r="AE4" s="269"/>
      <c r="AF4" s="269"/>
      <c r="AG4" s="269"/>
      <c r="AH4" s="269"/>
      <c r="AI4" s="269"/>
      <c r="AJ4" s="269"/>
      <c r="AK4" s="269"/>
      <c r="AL4" s="269"/>
      <c r="AM4" s="269"/>
      <c r="AN4" s="269"/>
      <c r="AO4" s="269"/>
      <c r="AP4" s="269"/>
      <c r="AQ4" s="269"/>
      <c r="AR4" s="270" t="s">
        <v>185</v>
      </c>
      <c r="AS4" s="271"/>
      <c r="AT4" s="272"/>
      <c r="AU4" s="273" t="s">
        <v>186</v>
      </c>
      <c r="AV4" s="274"/>
      <c r="AW4" s="274"/>
      <c r="AX4" s="274"/>
      <c r="AY4" s="275"/>
      <c r="AZ4" s="262" t="s">
        <v>187</v>
      </c>
      <c r="BA4" s="263"/>
      <c r="BB4" s="263"/>
      <c r="BC4" s="263"/>
      <c r="BD4" s="262" t="s">
        <v>188</v>
      </c>
      <c r="BE4" s="276"/>
      <c r="BF4" s="276"/>
      <c r="BG4" s="276"/>
      <c r="BH4" s="276"/>
      <c r="BI4" s="276"/>
      <c r="BJ4" s="277"/>
      <c r="BK4" s="262" t="s">
        <v>189</v>
      </c>
      <c r="BL4" s="276"/>
      <c r="BM4" s="277"/>
      <c r="BN4" s="278" t="s">
        <v>190</v>
      </c>
      <c r="BO4" s="279"/>
      <c r="BP4" s="280" t="s">
        <v>191</v>
      </c>
    </row>
    <row r="5" s="218" customFormat="1" ht="94.5" customHeight="1" spans="1:68">
      <c r="A5" s="281"/>
      <c r="B5" s="282"/>
      <c r="C5" s="257"/>
      <c r="D5" s="257"/>
      <c r="E5" s="256" t="s">
        <v>192</v>
      </c>
      <c r="F5" s="256" t="s">
        <v>193</v>
      </c>
      <c r="G5" s="256" t="s">
        <v>194</v>
      </c>
      <c r="H5" s="283"/>
      <c r="I5" s="256" t="s">
        <v>195</v>
      </c>
      <c r="J5" s="256" t="s">
        <v>196</v>
      </c>
      <c r="K5" s="256" t="s">
        <v>197</v>
      </c>
      <c r="L5" s="256" t="s">
        <v>198</v>
      </c>
      <c r="M5" s="284" t="s">
        <v>199</v>
      </c>
      <c r="N5" s="284" t="s">
        <v>200</v>
      </c>
      <c r="O5" s="284" t="s">
        <v>201</v>
      </c>
      <c r="P5" s="284" t="s">
        <v>202</v>
      </c>
      <c r="Q5" s="284" t="s">
        <v>203</v>
      </c>
      <c r="R5" s="284" t="s">
        <v>204</v>
      </c>
      <c r="S5" s="284" t="s">
        <v>205</v>
      </c>
      <c r="T5" s="284" t="s">
        <v>206</v>
      </c>
      <c r="U5" s="284" t="s">
        <v>207</v>
      </c>
      <c r="V5" s="284" t="s">
        <v>208</v>
      </c>
      <c r="W5" s="284" t="s">
        <v>209</v>
      </c>
      <c r="X5" s="284" t="s">
        <v>210</v>
      </c>
      <c r="Y5" s="284" t="s">
        <v>211</v>
      </c>
      <c r="Z5" s="284" t="s">
        <v>212</v>
      </c>
      <c r="AA5" s="284" t="s">
        <v>213</v>
      </c>
      <c r="AB5" s="284" t="s">
        <v>214</v>
      </c>
      <c r="AC5" s="285" t="s">
        <v>215</v>
      </c>
      <c r="AD5" s="285" t="s">
        <v>216</v>
      </c>
      <c r="AE5" s="284" t="s">
        <v>217</v>
      </c>
      <c r="AF5" s="284" t="s">
        <v>218</v>
      </c>
      <c r="AG5" s="284" t="s">
        <v>219</v>
      </c>
      <c r="AH5" s="284" t="s">
        <v>220</v>
      </c>
      <c r="AI5" s="284" t="s">
        <v>221</v>
      </c>
      <c r="AJ5" s="284" t="s">
        <v>222</v>
      </c>
      <c r="AK5" s="284" t="s">
        <v>223</v>
      </c>
      <c r="AL5" s="284" t="s">
        <v>224</v>
      </c>
      <c r="AM5" s="285" t="s">
        <v>225</v>
      </c>
      <c r="AN5" s="285" t="s">
        <v>226</v>
      </c>
      <c r="AO5" s="285" t="s">
        <v>227</v>
      </c>
      <c r="AP5" s="284" t="s">
        <v>228</v>
      </c>
      <c r="AQ5" s="284" t="s">
        <v>229</v>
      </c>
      <c r="AR5" s="284" t="s">
        <v>230</v>
      </c>
      <c r="AS5" s="284" t="s">
        <v>231</v>
      </c>
      <c r="AT5" s="284" t="s">
        <v>232</v>
      </c>
      <c r="AU5" s="284" t="s">
        <v>233</v>
      </c>
      <c r="AV5" s="284" t="s">
        <v>234</v>
      </c>
      <c r="AW5" s="284" t="s">
        <v>235</v>
      </c>
      <c r="AX5" s="284" t="s">
        <v>236</v>
      </c>
      <c r="AY5" s="284" t="s">
        <v>237</v>
      </c>
      <c r="AZ5" s="284" t="s">
        <v>238</v>
      </c>
      <c r="BA5" s="284" t="s">
        <v>239</v>
      </c>
      <c r="BB5" s="284" t="s">
        <v>240</v>
      </c>
      <c r="BC5" s="284" t="s">
        <v>241</v>
      </c>
      <c r="BD5" s="284" t="s">
        <v>242</v>
      </c>
      <c r="BE5" s="286" t="s">
        <v>243</v>
      </c>
      <c r="BF5" s="284" t="s">
        <v>244</v>
      </c>
      <c r="BG5" s="284" t="s">
        <v>245</v>
      </c>
      <c r="BH5" s="285" t="s">
        <v>246</v>
      </c>
      <c r="BI5" s="284" t="s">
        <v>247</v>
      </c>
      <c r="BJ5" s="284" t="s">
        <v>248</v>
      </c>
      <c r="BK5" s="284" t="s">
        <v>249</v>
      </c>
      <c r="BL5" s="284" t="s">
        <v>250</v>
      </c>
      <c r="BM5" s="284" t="s">
        <v>251</v>
      </c>
      <c r="BN5" s="284" t="s">
        <v>252</v>
      </c>
      <c r="BO5" s="284" t="s">
        <v>253</v>
      </c>
      <c r="BP5" s="284" t="s">
        <v>254</v>
      </c>
    </row>
    <row r="6" s="219" customFormat="1" ht="19.5" spans="1:68">
      <c r="A6" s="257" t="s">
        <v>255</v>
      </c>
      <c r="B6" s="287"/>
      <c r="C6" s="257"/>
      <c r="D6" s="257"/>
      <c r="E6" s="257"/>
      <c r="F6" s="257"/>
      <c r="G6" s="257"/>
      <c r="H6" s="257"/>
      <c r="I6" s="122">
        <f>I7+I20+I34+I65+I72+I79+I85+I101+I123+I158+I174+I189+I200+I222</f>
        <v>215213</v>
      </c>
      <c r="J6" s="122">
        <f>SUM(J7,J20,J34,J65,J72,J79,J85,J101,J123,J158,J174,J189,J200,J222)</f>
        <v>94300</v>
      </c>
      <c r="K6" s="122">
        <f>SUM(K7,K20,K34,K65,K72,K79,K85,K101,K123,K158,K174,K189,K200,K222)</f>
        <v>24627</v>
      </c>
      <c r="L6" s="122">
        <f>SUM(L7,L20,L34,L65,L72,L79,L85,L101,L123,L158,L174,L189,L200,L222)</f>
        <v>96286</v>
      </c>
      <c r="M6" s="122">
        <f>SUM(M7,M20,M34,M65,M72,M79,M85,M101,M123,M158,M174,M189,M200,M222)-8</f>
        <v>20</v>
      </c>
      <c r="N6" s="122">
        <f>SUM(N7,N20,N34,N65,N72,N79,N85,N101,N123,N158,N174,N189,N200,N222)-1</f>
        <v>8</v>
      </c>
      <c r="O6" s="122">
        <f t="shared" ref="O6:AQ6" si="0">SUM(O7,O20,O34,O65,O72,O79,O85,O101,O123,O158,O174,O189,O200,O222)</f>
        <v>265.8</v>
      </c>
      <c r="P6" s="122">
        <f t="shared" si="0"/>
        <v>0</v>
      </c>
      <c r="Q6" s="122">
        <f t="shared" si="0"/>
        <v>0</v>
      </c>
      <c r="R6" s="122">
        <f t="shared" si="0"/>
        <v>0</v>
      </c>
      <c r="S6" s="122">
        <f t="shared" si="0"/>
        <v>415</v>
      </c>
      <c r="T6" s="122">
        <f t="shared" si="0"/>
        <v>10</v>
      </c>
      <c r="U6" s="122">
        <f t="shared" si="0"/>
        <v>0</v>
      </c>
      <c r="V6" s="122">
        <f t="shared" si="0"/>
        <v>0</v>
      </c>
      <c r="W6" s="122">
        <f t="shared" si="0"/>
        <v>18</v>
      </c>
      <c r="X6" s="122">
        <f t="shared" si="0"/>
        <v>49</v>
      </c>
      <c r="Y6" s="122">
        <f t="shared" si="0"/>
        <v>54</v>
      </c>
      <c r="Z6" s="122">
        <f t="shared" si="0"/>
        <v>105.7</v>
      </c>
      <c r="AA6" s="122">
        <f t="shared" si="0"/>
        <v>589.5</v>
      </c>
      <c r="AB6" s="122">
        <f t="shared" si="0"/>
        <v>4</v>
      </c>
      <c r="AC6" s="122">
        <f t="shared" si="0"/>
        <v>0</v>
      </c>
      <c r="AD6" s="122">
        <f t="shared" si="0"/>
        <v>0</v>
      </c>
      <c r="AE6" s="122">
        <f t="shared" si="0"/>
        <v>2</v>
      </c>
      <c r="AF6" s="122">
        <f t="shared" si="0"/>
        <v>20</v>
      </c>
      <c r="AG6" s="122">
        <f t="shared" si="0"/>
        <v>0</v>
      </c>
      <c r="AH6" s="122">
        <f>SUM(AH7,AH20,AH34,AH65,AH72,AH79,AH85,AH101,AH123,AH158,AH174,AH189,AH200,AH222)-3</f>
        <v>1</v>
      </c>
      <c r="AI6" s="122">
        <f t="shared" si="0"/>
        <v>4</v>
      </c>
      <c r="AJ6" s="122">
        <f t="shared" si="0"/>
        <v>0</v>
      </c>
      <c r="AK6" s="122">
        <f t="shared" si="0"/>
        <v>0</v>
      </c>
      <c r="AL6" s="122">
        <f t="shared" si="0"/>
        <v>0</v>
      </c>
      <c r="AM6" s="122">
        <f t="shared" si="0"/>
        <v>0</v>
      </c>
      <c r="AN6" s="122">
        <f t="shared" si="0"/>
        <v>0</v>
      </c>
      <c r="AO6" s="122">
        <f t="shared" si="0"/>
        <v>0</v>
      </c>
      <c r="AP6" s="122">
        <f t="shared" si="0"/>
        <v>1</v>
      </c>
      <c r="AQ6" s="122">
        <f>SUM(AQ7,AQ20,AQ34,AQ65,AQ72,AQ79,AQ85,AQ101,AQ123,AQ158,AQ174,AQ189,AQ200,AQ222)-1</f>
        <v>4</v>
      </c>
      <c r="AR6" s="288">
        <v>100</v>
      </c>
      <c r="AS6" s="288">
        <v>100</v>
      </c>
      <c r="AT6" s="288" t="s">
        <v>256</v>
      </c>
      <c r="AU6" s="81" t="s">
        <v>257</v>
      </c>
      <c r="AV6" s="288">
        <v>100</v>
      </c>
      <c r="AW6" s="289" t="s">
        <v>258</v>
      </c>
      <c r="AX6" s="289" t="s">
        <v>257</v>
      </c>
      <c r="AY6" s="289" t="s">
        <v>259</v>
      </c>
      <c r="AZ6" s="122">
        <f t="shared" ref="AZ6:BM6" si="1">SUM(AZ7,AZ20,AZ34,AZ65,AZ72,AZ79,AZ85,AZ101,AZ123,AZ158,AZ174,AZ189,AZ200,AZ222)</f>
        <v>0</v>
      </c>
      <c r="BA6" s="122">
        <f t="shared" si="1"/>
        <v>0</v>
      </c>
      <c r="BB6" s="122">
        <f t="shared" si="1"/>
        <v>0</v>
      </c>
      <c r="BC6" s="122">
        <f t="shared" si="1"/>
        <v>0</v>
      </c>
      <c r="BD6" s="122">
        <f t="shared" si="1"/>
        <v>0</v>
      </c>
      <c r="BE6" s="122">
        <f t="shared" si="1"/>
        <v>0</v>
      </c>
      <c r="BF6" s="122">
        <f t="shared" si="1"/>
        <v>0</v>
      </c>
      <c r="BG6" s="122">
        <f t="shared" si="1"/>
        <v>0</v>
      </c>
      <c r="BH6" s="122">
        <f t="shared" si="1"/>
        <v>0</v>
      </c>
      <c r="BI6" s="122">
        <f t="shared" si="1"/>
        <v>0</v>
      </c>
      <c r="BJ6" s="122">
        <f t="shared" si="1"/>
        <v>0</v>
      </c>
      <c r="BK6" s="122">
        <f t="shared" si="1"/>
        <v>42</v>
      </c>
      <c r="BL6" s="122">
        <f t="shared" si="1"/>
        <v>0</v>
      </c>
      <c r="BM6" s="122">
        <f t="shared" si="1"/>
        <v>0</v>
      </c>
      <c r="BN6" s="81" t="s">
        <v>260</v>
      </c>
      <c r="BO6" s="81" t="s">
        <v>260</v>
      </c>
      <c r="BP6" s="81" t="s">
        <v>261</v>
      </c>
    </row>
    <row r="7" s="220" customFormat="1" ht="16.5" spans="1:68">
      <c r="A7" s="290" t="s">
        <v>262</v>
      </c>
      <c r="B7" s="291"/>
      <c r="C7" s="290"/>
      <c r="D7" s="292" t="s">
        <v>263</v>
      </c>
      <c r="E7" s="292"/>
      <c r="F7" s="293"/>
      <c r="G7" s="293"/>
      <c r="H7" s="293"/>
      <c r="I7" s="294">
        <f t="shared" ref="I7:I41" si="2">SUM(J7:L7)</f>
        <v>2215</v>
      </c>
      <c r="J7" s="294">
        <f>SUM(J8,J10,J12,J15,J18)</f>
        <v>535</v>
      </c>
      <c r="K7" s="294">
        <f t="shared" ref="K7:AQ7" si="3">SUM(K8,K10,K12,K15,K18)</f>
        <v>780</v>
      </c>
      <c r="L7" s="294">
        <f t="shared" si="3"/>
        <v>900</v>
      </c>
      <c r="M7" s="294">
        <f t="shared" si="3"/>
        <v>0</v>
      </c>
      <c r="N7" s="294">
        <f t="shared" si="3"/>
        <v>0</v>
      </c>
      <c r="O7" s="294">
        <f t="shared" si="3"/>
        <v>0</v>
      </c>
      <c r="P7" s="294">
        <f t="shared" si="3"/>
        <v>0</v>
      </c>
      <c r="Q7" s="294">
        <f t="shared" si="3"/>
        <v>0</v>
      </c>
      <c r="R7" s="294">
        <f t="shared" si="3"/>
        <v>0</v>
      </c>
      <c r="S7" s="294">
        <f t="shared" si="3"/>
        <v>0</v>
      </c>
      <c r="T7" s="294">
        <f t="shared" si="3"/>
        <v>1</v>
      </c>
      <c r="U7" s="294">
        <f t="shared" si="3"/>
        <v>0</v>
      </c>
      <c r="V7" s="294">
        <f t="shared" si="3"/>
        <v>0</v>
      </c>
      <c r="W7" s="294">
        <f t="shared" si="3"/>
        <v>9</v>
      </c>
      <c r="X7" s="294">
        <f t="shared" si="3"/>
        <v>14.6</v>
      </c>
      <c r="Y7" s="294">
        <f t="shared" si="3"/>
        <v>9</v>
      </c>
      <c r="Z7" s="294">
        <f t="shared" si="3"/>
        <v>22</v>
      </c>
      <c r="AA7" s="294">
        <f t="shared" si="3"/>
        <v>6.3</v>
      </c>
      <c r="AB7" s="294">
        <f t="shared" si="3"/>
        <v>1</v>
      </c>
      <c r="AC7" s="294">
        <f t="shared" si="3"/>
        <v>0</v>
      </c>
      <c r="AD7" s="294">
        <f t="shared" si="3"/>
        <v>0</v>
      </c>
      <c r="AE7" s="294">
        <f t="shared" si="3"/>
        <v>0</v>
      </c>
      <c r="AF7" s="294">
        <f t="shared" si="3"/>
        <v>0</v>
      </c>
      <c r="AG7" s="294">
        <f t="shared" si="3"/>
        <v>0</v>
      </c>
      <c r="AH7" s="294">
        <f t="shared" si="3"/>
        <v>0</v>
      </c>
      <c r="AI7" s="294">
        <f t="shared" si="3"/>
        <v>0</v>
      </c>
      <c r="AJ7" s="294">
        <f t="shared" si="3"/>
        <v>0</v>
      </c>
      <c r="AK7" s="294">
        <f t="shared" si="3"/>
        <v>0</v>
      </c>
      <c r="AL7" s="294">
        <f t="shared" si="3"/>
        <v>0</v>
      </c>
      <c r="AM7" s="294">
        <f t="shared" si="3"/>
        <v>0</v>
      </c>
      <c r="AN7" s="294">
        <f t="shared" si="3"/>
        <v>0</v>
      </c>
      <c r="AO7" s="294">
        <f t="shared" si="3"/>
        <v>0</v>
      </c>
      <c r="AP7" s="294">
        <f t="shared" si="3"/>
        <v>0</v>
      </c>
      <c r="AQ7" s="294">
        <f t="shared" si="3"/>
        <v>0</v>
      </c>
      <c r="AR7" s="294">
        <v>100</v>
      </c>
      <c r="AS7" s="294">
        <v>100</v>
      </c>
      <c r="AT7" s="294" t="s">
        <v>264</v>
      </c>
      <c r="AU7" s="294" t="s">
        <v>257</v>
      </c>
      <c r="AV7" s="294">
        <v>100</v>
      </c>
      <c r="AW7" s="294" t="s">
        <v>265</v>
      </c>
      <c r="AX7" s="294" t="s">
        <v>257</v>
      </c>
      <c r="AY7" s="294" t="s">
        <v>266</v>
      </c>
      <c r="AZ7" s="294">
        <f>SUM(AZ8,AZ10,AZ12,AZ15,AZ18)</f>
        <v>0</v>
      </c>
      <c r="BA7" s="294">
        <f t="shared" ref="BA7:BM7" si="4">SUM(BA8,BA10,BA12,BA15,BA18)</f>
        <v>0</v>
      </c>
      <c r="BB7" s="294">
        <f t="shared" si="4"/>
        <v>0</v>
      </c>
      <c r="BC7" s="294">
        <f t="shared" si="4"/>
        <v>0</v>
      </c>
      <c r="BD7" s="294">
        <f t="shared" si="4"/>
        <v>0</v>
      </c>
      <c r="BE7" s="294">
        <f t="shared" si="4"/>
        <v>0</v>
      </c>
      <c r="BF7" s="294">
        <f t="shared" si="4"/>
        <v>0</v>
      </c>
      <c r="BG7" s="294">
        <f t="shared" si="4"/>
        <v>0</v>
      </c>
      <c r="BH7" s="294">
        <f t="shared" si="4"/>
        <v>0</v>
      </c>
      <c r="BI7" s="294">
        <f t="shared" si="4"/>
        <v>0</v>
      </c>
      <c r="BJ7" s="294">
        <f t="shared" si="4"/>
        <v>0</v>
      </c>
      <c r="BK7" s="294">
        <f t="shared" si="4"/>
        <v>4.8</v>
      </c>
      <c r="BL7" s="294">
        <f t="shared" si="4"/>
        <v>0</v>
      </c>
      <c r="BM7" s="294">
        <f t="shared" si="4"/>
        <v>0</v>
      </c>
      <c r="BN7" s="295" t="s">
        <v>260</v>
      </c>
      <c r="BO7" s="295" t="s">
        <v>260</v>
      </c>
      <c r="BP7" s="295" t="s">
        <v>261</v>
      </c>
    </row>
    <row r="8" s="221" customFormat="1" ht="19.5" spans="1:68">
      <c r="A8" s="296">
        <v>1</v>
      </c>
      <c r="B8" s="297"/>
      <c r="C8" s="296" t="s">
        <v>267</v>
      </c>
      <c r="D8" s="298" t="s">
        <v>268</v>
      </c>
      <c r="E8" s="298"/>
      <c r="F8" s="299"/>
      <c r="G8" s="299"/>
      <c r="H8" s="299"/>
      <c r="I8" s="300">
        <f t="shared" si="2"/>
        <v>77</v>
      </c>
      <c r="J8" s="301">
        <f t="shared" ref="J8:BM8" si="5">SUM(J9:J9)</f>
        <v>77</v>
      </c>
      <c r="K8" s="301">
        <f t="shared" si="5"/>
        <v>0</v>
      </c>
      <c r="L8" s="301">
        <f t="shared" si="5"/>
        <v>0</v>
      </c>
      <c r="M8" s="301">
        <f t="shared" si="5"/>
        <v>0</v>
      </c>
      <c r="N8" s="301">
        <f t="shared" si="5"/>
        <v>0</v>
      </c>
      <c r="O8" s="301">
        <f t="shared" si="5"/>
        <v>0</v>
      </c>
      <c r="P8" s="301">
        <f t="shared" si="5"/>
        <v>0</v>
      </c>
      <c r="Q8" s="301">
        <f t="shared" si="5"/>
        <v>0</v>
      </c>
      <c r="R8" s="301">
        <f t="shared" si="5"/>
        <v>0</v>
      </c>
      <c r="S8" s="301">
        <f t="shared" si="5"/>
        <v>0</v>
      </c>
      <c r="T8" s="301">
        <f t="shared" si="5"/>
        <v>0</v>
      </c>
      <c r="U8" s="301">
        <f t="shared" si="5"/>
        <v>0</v>
      </c>
      <c r="V8" s="301">
        <f t="shared" si="5"/>
        <v>0</v>
      </c>
      <c r="W8" s="301">
        <f t="shared" si="5"/>
        <v>4</v>
      </c>
      <c r="X8" s="301">
        <f t="shared" si="5"/>
        <v>14.6</v>
      </c>
      <c r="Y8" s="301">
        <f t="shared" si="5"/>
        <v>4</v>
      </c>
      <c r="Z8" s="301">
        <f t="shared" si="5"/>
        <v>6</v>
      </c>
      <c r="AA8" s="301">
        <f t="shared" si="5"/>
        <v>0</v>
      </c>
      <c r="AB8" s="301">
        <f t="shared" si="5"/>
        <v>0</v>
      </c>
      <c r="AC8" s="301">
        <f t="shared" si="5"/>
        <v>0</v>
      </c>
      <c r="AD8" s="301">
        <f t="shared" si="5"/>
        <v>0</v>
      </c>
      <c r="AE8" s="301">
        <f t="shared" si="5"/>
        <v>0</v>
      </c>
      <c r="AF8" s="301">
        <f t="shared" si="5"/>
        <v>0</v>
      </c>
      <c r="AG8" s="301">
        <f t="shared" si="5"/>
        <v>0</v>
      </c>
      <c r="AH8" s="301">
        <f t="shared" si="5"/>
        <v>0</v>
      </c>
      <c r="AI8" s="301">
        <f t="shared" si="5"/>
        <v>0</v>
      </c>
      <c r="AJ8" s="301">
        <f t="shared" si="5"/>
        <v>0</v>
      </c>
      <c r="AK8" s="301">
        <f t="shared" si="5"/>
        <v>0</v>
      </c>
      <c r="AL8" s="301">
        <f t="shared" si="5"/>
        <v>0</v>
      </c>
      <c r="AM8" s="301">
        <f t="shared" si="5"/>
        <v>0</v>
      </c>
      <c r="AN8" s="301">
        <f t="shared" si="5"/>
        <v>0</v>
      </c>
      <c r="AO8" s="301">
        <f t="shared" si="5"/>
        <v>0</v>
      </c>
      <c r="AP8" s="301">
        <f t="shared" si="5"/>
        <v>0</v>
      </c>
      <c r="AQ8" s="301">
        <f t="shared" si="5"/>
        <v>0</v>
      </c>
      <c r="AR8" s="302">
        <v>100</v>
      </c>
      <c r="AS8" s="302">
        <v>100</v>
      </c>
      <c r="AT8" s="302" t="s">
        <v>256</v>
      </c>
      <c r="AU8" s="302" t="s">
        <v>257</v>
      </c>
      <c r="AV8" s="302">
        <v>100</v>
      </c>
      <c r="AW8" s="302" t="s">
        <v>269</v>
      </c>
      <c r="AX8" s="302" t="s">
        <v>270</v>
      </c>
      <c r="AY8" s="302" t="s">
        <v>271</v>
      </c>
      <c r="AZ8" s="301">
        <f t="shared" si="5"/>
        <v>0</v>
      </c>
      <c r="BA8" s="301">
        <f t="shared" si="5"/>
        <v>0</v>
      </c>
      <c r="BB8" s="301">
        <f t="shared" si="5"/>
        <v>0</v>
      </c>
      <c r="BC8" s="301">
        <f t="shared" si="5"/>
        <v>0</v>
      </c>
      <c r="BD8" s="301">
        <f t="shared" si="5"/>
        <v>0</v>
      </c>
      <c r="BE8" s="301">
        <f t="shared" si="5"/>
        <v>0</v>
      </c>
      <c r="BF8" s="301">
        <f t="shared" si="5"/>
        <v>0</v>
      </c>
      <c r="BG8" s="301">
        <f t="shared" si="5"/>
        <v>0</v>
      </c>
      <c r="BH8" s="301">
        <f t="shared" si="5"/>
        <v>0</v>
      </c>
      <c r="BI8" s="301">
        <f t="shared" si="5"/>
        <v>0</v>
      </c>
      <c r="BJ8" s="301">
        <f t="shared" si="5"/>
        <v>0</v>
      </c>
      <c r="BK8" s="301">
        <f t="shared" si="5"/>
        <v>0</v>
      </c>
      <c r="BL8" s="301">
        <f t="shared" si="5"/>
        <v>0</v>
      </c>
      <c r="BM8" s="301">
        <f t="shared" si="5"/>
        <v>0</v>
      </c>
      <c r="BN8" s="303" t="s">
        <v>260</v>
      </c>
      <c r="BO8" s="303" t="s">
        <v>260</v>
      </c>
      <c r="BP8" s="303" t="s">
        <v>261</v>
      </c>
    </row>
    <row r="9" s="221" customFormat="1" ht="19.5" spans="1:68">
      <c r="A9" s="90">
        <v>1</v>
      </c>
      <c r="B9" s="304" t="s">
        <v>64</v>
      </c>
      <c r="C9" s="91" t="s">
        <v>267</v>
      </c>
      <c r="D9" s="305" t="s">
        <v>272</v>
      </c>
      <c r="E9" s="305" t="s">
        <v>273</v>
      </c>
      <c r="F9" s="306" t="s">
        <v>274</v>
      </c>
      <c r="G9" s="120" t="s">
        <v>275</v>
      </c>
      <c r="H9" s="307" t="s">
        <v>36</v>
      </c>
      <c r="I9" s="122">
        <f t="shared" si="2"/>
        <v>77</v>
      </c>
      <c r="J9" s="133">
        <v>77</v>
      </c>
      <c r="K9" s="80"/>
      <c r="L9" s="80"/>
      <c r="M9" s="80"/>
      <c r="N9" s="80"/>
      <c r="O9" s="133"/>
      <c r="P9" s="133"/>
      <c r="Q9" s="133"/>
      <c r="R9" s="133"/>
      <c r="S9" s="133"/>
      <c r="T9" s="133"/>
      <c r="U9" s="308"/>
      <c r="V9" s="308"/>
      <c r="W9" s="308">
        <v>4</v>
      </c>
      <c r="X9" s="201">
        <v>14.6</v>
      </c>
      <c r="Y9" s="201">
        <v>4</v>
      </c>
      <c r="Z9" s="201">
        <v>6</v>
      </c>
      <c r="AA9" s="201"/>
      <c r="AB9" s="201"/>
      <c r="AC9" s="201"/>
      <c r="AD9" s="85"/>
      <c r="AE9" s="85"/>
      <c r="AF9" s="85"/>
      <c r="AG9" s="85"/>
      <c r="AH9" s="215"/>
      <c r="AI9" s="215"/>
      <c r="AJ9" s="215"/>
      <c r="AK9" s="215"/>
      <c r="AL9" s="215"/>
      <c r="AM9" s="215"/>
      <c r="AN9" s="85"/>
      <c r="AO9" s="85"/>
      <c r="AP9" s="85"/>
      <c r="AQ9" s="85"/>
      <c r="AR9" s="288">
        <v>100</v>
      </c>
      <c r="AS9" s="288">
        <v>100</v>
      </c>
      <c r="AT9" s="288" t="s">
        <v>256</v>
      </c>
      <c r="AU9" s="81" t="s">
        <v>257</v>
      </c>
      <c r="AV9" s="288">
        <v>100</v>
      </c>
      <c r="AW9" s="309" t="s">
        <v>269</v>
      </c>
      <c r="AX9" s="81" t="s">
        <v>257</v>
      </c>
      <c r="AY9" s="81" t="s">
        <v>271</v>
      </c>
      <c r="AZ9" s="85"/>
      <c r="BA9" s="85"/>
      <c r="BB9" s="85"/>
      <c r="BC9" s="215"/>
      <c r="BD9" s="85"/>
      <c r="BE9" s="85"/>
      <c r="BF9" s="85"/>
      <c r="BG9" s="85"/>
      <c r="BH9" s="85"/>
      <c r="BI9" s="215"/>
      <c r="BJ9" s="310"/>
      <c r="BK9" s="311"/>
      <c r="BL9" s="311"/>
      <c r="BM9" s="311"/>
      <c r="BN9" s="81" t="s">
        <v>260</v>
      </c>
      <c r="BO9" s="81" t="s">
        <v>260</v>
      </c>
      <c r="BP9" s="81" t="s">
        <v>261</v>
      </c>
    </row>
    <row r="10" s="221" customFormat="1" ht="19.5" spans="1:68">
      <c r="A10" s="296">
        <v>2</v>
      </c>
      <c r="B10" s="299"/>
      <c r="C10" s="296" t="s">
        <v>267</v>
      </c>
      <c r="D10" s="298" t="s">
        <v>276</v>
      </c>
      <c r="E10" s="298"/>
      <c r="F10" s="299"/>
      <c r="G10" s="299"/>
      <c r="H10" s="299"/>
      <c r="I10" s="300">
        <f t="shared" si="2"/>
        <v>30</v>
      </c>
      <c r="J10" s="302">
        <f t="shared" ref="J10:BM10" si="6">SUM(J11:J11)</f>
        <v>30</v>
      </c>
      <c r="K10" s="302">
        <f t="shared" si="6"/>
        <v>0</v>
      </c>
      <c r="L10" s="302">
        <f t="shared" si="6"/>
        <v>0</v>
      </c>
      <c r="M10" s="302">
        <f t="shared" si="6"/>
        <v>0</v>
      </c>
      <c r="N10" s="302">
        <f t="shared" si="6"/>
        <v>0</v>
      </c>
      <c r="O10" s="302">
        <f t="shared" si="6"/>
        <v>0</v>
      </c>
      <c r="P10" s="302">
        <f t="shared" si="6"/>
        <v>0</v>
      </c>
      <c r="Q10" s="302">
        <f t="shared" si="6"/>
        <v>0</v>
      </c>
      <c r="R10" s="302">
        <f t="shared" si="6"/>
        <v>0</v>
      </c>
      <c r="S10" s="302">
        <f t="shared" si="6"/>
        <v>0</v>
      </c>
      <c r="T10" s="302">
        <f t="shared" si="6"/>
        <v>0</v>
      </c>
      <c r="U10" s="302">
        <f t="shared" si="6"/>
        <v>0</v>
      </c>
      <c r="V10" s="302">
        <f t="shared" si="6"/>
        <v>0</v>
      </c>
      <c r="W10" s="302">
        <f t="shared" si="6"/>
        <v>0</v>
      </c>
      <c r="X10" s="302">
        <f t="shared" si="6"/>
        <v>0</v>
      </c>
      <c r="Y10" s="302">
        <f t="shared" si="6"/>
        <v>0</v>
      </c>
      <c r="Z10" s="302">
        <f t="shared" si="6"/>
        <v>0</v>
      </c>
      <c r="AA10" s="302">
        <f t="shared" si="6"/>
        <v>6.3</v>
      </c>
      <c r="AB10" s="302">
        <f t="shared" si="6"/>
        <v>1</v>
      </c>
      <c r="AC10" s="302">
        <f t="shared" si="6"/>
        <v>0</v>
      </c>
      <c r="AD10" s="302">
        <f t="shared" si="6"/>
        <v>0</v>
      </c>
      <c r="AE10" s="302">
        <f t="shared" si="6"/>
        <v>0</v>
      </c>
      <c r="AF10" s="302">
        <f t="shared" si="6"/>
        <v>0</v>
      </c>
      <c r="AG10" s="302">
        <f t="shared" si="6"/>
        <v>0</v>
      </c>
      <c r="AH10" s="302">
        <f t="shared" si="6"/>
        <v>0</v>
      </c>
      <c r="AI10" s="302">
        <f t="shared" si="6"/>
        <v>0</v>
      </c>
      <c r="AJ10" s="302">
        <f t="shared" si="6"/>
        <v>0</v>
      </c>
      <c r="AK10" s="302">
        <f t="shared" si="6"/>
        <v>0</v>
      </c>
      <c r="AL10" s="302">
        <f t="shared" si="6"/>
        <v>0</v>
      </c>
      <c r="AM10" s="302">
        <f t="shared" si="6"/>
        <v>0</v>
      </c>
      <c r="AN10" s="302">
        <f t="shared" si="6"/>
        <v>0</v>
      </c>
      <c r="AO10" s="302">
        <f t="shared" si="6"/>
        <v>0</v>
      </c>
      <c r="AP10" s="302">
        <f t="shared" si="6"/>
        <v>0</v>
      </c>
      <c r="AQ10" s="302">
        <f t="shared" si="6"/>
        <v>0</v>
      </c>
      <c r="AR10" s="302">
        <v>100</v>
      </c>
      <c r="AS10" s="302">
        <v>100</v>
      </c>
      <c r="AT10" s="302" t="s">
        <v>256</v>
      </c>
      <c r="AU10" s="302" t="s">
        <v>257</v>
      </c>
      <c r="AV10" s="302">
        <v>100</v>
      </c>
      <c r="AW10" s="302" t="s">
        <v>269</v>
      </c>
      <c r="AX10" s="302" t="s">
        <v>270</v>
      </c>
      <c r="AY10" s="302" t="s">
        <v>271</v>
      </c>
      <c r="AZ10" s="302">
        <f t="shared" si="6"/>
        <v>0</v>
      </c>
      <c r="BA10" s="302">
        <f t="shared" si="6"/>
        <v>0</v>
      </c>
      <c r="BB10" s="302">
        <f t="shared" si="6"/>
        <v>0</v>
      </c>
      <c r="BC10" s="302">
        <f t="shared" si="6"/>
        <v>0</v>
      </c>
      <c r="BD10" s="302">
        <f t="shared" si="6"/>
        <v>0</v>
      </c>
      <c r="BE10" s="302">
        <f t="shared" si="6"/>
        <v>0</v>
      </c>
      <c r="BF10" s="302">
        <f t="shared" si="6"/>
        <v>0</v>
      </c>
      <c r="BG10" s="302">
        <f t="shared" si="6"/>
        <v>0</v>
      </c>
      <c r="BH10" s="302">
        <f t="shared" si="6"/>
        <v>0</v>
      </c>
      <c r="BI10" s="302">
        <f t="shared" si="6"/>
        <v>0</v>
      </c>
      <c r="BJ10" s="302">
        <f t="shared" si="6"/>
        <v>0</v>
      </c>
      <c r="BK10" s="302">
        <f t="shared" si="6"/>
        <v>0</v>
      </c>
      <c r="BL10" s="302">
        <f t="shared" si="6"/>
        <v>0</v>
      </c>
      <c r="BM10" s="302">
        <f t="shared" si="6"/>
        <v>0</v>
      </c>
      <c r="BN10" s="303" t="s">
        <v>260</v>
      </c>
      <c r="BO10" s="303" t="s">
        <v>260</v>
      </c>
      <c r="BP10" s="303" t="s">
        <v>261</v>
      </c>
    </row>
    <row r="11" s="221" customFormat="1" ht="31.5" spans="1:68">
      <c r="A11" s="90">
        <v>2</v>
      </c>
      <c r="B11" s="304" t="s">
        <v>277</v>
      </c>
      <c r="C11" s="91" t="s">
        <v>267</v>
      </c>
      <c r="D11" s="305" t="s">
        <v>278</v>
      </c>
      <c r="E11" s="305" t="s">
        <v>273</v>
      </c>
      <c r="F11" s="306" t="s">
        <v>274</v>
      </c>
      <c r="G11" s="120" t="s">
        <v>279</v>
      </c>
      <c r="H11" s="307" t="s">
        <v>36</v>
      </c>
      <c r="I11" s="122">
        <f t="shared" si="2"/>
        <v>30</v>
      </c>
      <c r="J11" s="78">
        <v>30</v>
      </c>
      <c r="K11" s="80"/>
      <c r="L11" s="80"/>
      <c r="M11" s="80"/>
      <c r="N11" s="80"/>
      <c r="O11" s="133"/>
      <c r="P11" s="133"/>
      <c r="Q11" s="133"/>
      <c r="R11" s="133"/>
      <c r="S11" s="133"/>
      <c r="T11" s="133"/>
      <c r="U11" s="308"/>
      <c r="V11" s="308"/>
      <c r="W11" s="308"/>
      <c r="X11" s="308"/>
      <c r="Y11" s="308"/>
      <c r="Z11" s="308"/>
      <c r="AA11" s="308">
        <v>6.3</v>
      </c>
      <c r="AB11" s="308">
        <v>1</v>
      </c>
      <c r="AC11" s="308"/>
      <c r="AD11" s="85"/>
      <c r="AE11" s="85"/>
      <c r="AF11" s="85"/>
      <c r="AG11" s="85"/>
      <c r="AH11" s="85"/>
      <c r="AI11" s="85"/>
      <c r="AJ11" s="85"/>
      <c r="AK11" s="85"/>
      <c r="AL11" s="85"/>
      <c r="AM11" s="85"/>
      <c r="AN11" s="85"/>
      <c r="AO11" s="85"/>
      <c r="AP11" s="85"/>
      <c r="AQ11" s="85"/>
      <c r="AR11" s="85">
        <v>100</v>
      </c>
      <c r="AS11" s="85">
        <v>100</v>
      </c>
      <c r="AT11" s="85" t="s">
        <v>256</v>
      </c>
      <c r="AU11" s="85" t="s">
        <v>257</v>
      </c>
      <c r="AV11" s="85">
        <v>100</v>
      </c>
      <c r="AW11" s="81" t="s">
        <v>269</v>
      </c>
      <c r="AX11" s="81" t="s">
        <v>257</v>
      </c>
      <c r="AY11" s="81" t="s">
        <v>271</v>
      </c>
      <c r="AZ11" s="85"/>
      <c r="BA11" s="85"/>
      <c r="BB11" s="85"/>
      <c r="BC11" s="85"/>
      <c r="BD11" s="85"/>
      <c r="BE11" s="85"/>
      <c r="BF11" s="85"/>
      <c r="BG11" s="85"/>
      <c r="BH11" s="85"/>
      <c r="BI11" s="85"/>
      <c r="BJ11" s="310"/>
      <c r="BK11" s="85"/>
      <c r="BL11" s="85"/>
      <c r="BM11" s="85"/>
      <c r="BN11" s="85" t="s">
        <v>260</v>
      </c>
      <c r="BO11" s="86" t="s">
        <v>260</v>
      </c>
      <c r="BP11" s="86" t="s">
        <v>261</v>
      </c>
    </row>
    <row r="12" s="222" customFormat="1" ht="19.5" spans="1:68">
      <c r="A12" s="296">
        <v>3</v>
      </c>
      <c r="B12" s="297"/>
      <c r="C12" s="296" t="s">
        <v>267</v>
      </c>
      <c r="D12" s="312" t="s">
        <v>280</v>
      </c>
      <c r="E12" s="312"/>
      <c r="F12" s="299"/>
      <c r="G12" s="298"/>
      <c r="H12" s="298"/>
      <c r="I12" s="300">
        <f t="shared" si="2"/>
        <v>1235</v>
      </c>
      <c r="J12" s="302">
        <f t="shared" ref="J12:BM12" si="7">SUM(J13:J14)</f>
        <v>155</v>
      </c>
      <c r="K12" s="302">
        <f t="shared" si="7"/>
        <v>480</v>
      </c>
      <c r="L12" s="302">
        <f t="shared" si="7"/>
        <v>600</v>
      </c>
      <c r="M12" s="302">
        <f t="shared" si="7"/>
        <v>0</v>
      </c>
      <c r="N12" s="302">
        <f t="shared" si="7"/>
        <v>0</v>
      </c>
      <c r="O12" s="302">
        <f t="shared" si="7"/>
        <v>0</v>
      </c>
      <c r="P12" s="302">
        <f t="shared" si="7"/>
        <v>0</v>
      </c>
      <c r="Q12" s="302">
        <f t="shared" si="7"/>
        <v>0</v>
      </c>
      <c r="R12" s="302">
        <f t="shared" si="7"/>
        <v>0</v>
      </c>
      <c r="S12" s="302">
        <f t="shared" si="7"/>
        <v>0</v>
      </c>
      <c r="T12" s="302">
        <f t="shared" si="7"/>
        <v>0</v>
      </c>
      <c r="U12" s="302">
        <f t="shared" si="7"/>
        <v>0</v>
      </c>
      <c r="V12" s="302">
        <f t="shared" si="7"/>
        <v>0</v>
      </c>
      <c r="W12" s="302">
        <f t="shared" si="7"/>
        <v>5</v>
      </c>
      <c r="X12" s="302">
        <f t="shared" si="7"/>
        <v>0</v>
      </c>
      <c r="Y12" s="302">
        <f t="shared" si="7"/>
        <v>5</v>
      </c>
      <c r="Z12" s="302">
        <f t="shared" si="7"/>
        <v>0</v>
      </c>
      <c r="AA12" s="302">
        <f t="shared" si="7"/>
        <v>0</v>
      </c>
      <c r="AB12" s="302">
        <f t="shared" si="7"/>
        <v>0</v>
      </c>
      <c r="AC12" s="302">
        <f t="shared" si="7"/>
        <v>0</v>
      </c>
      <c r="AD12" s="302">
        <f t="shared" si="7"/>
        <v>0</v>
      </c>
      <c r="AE12" s="302">
        <f t="shared" si="7"/>
        <v>0</v>
      </c>
      <c r="AF12" s="302">
        <f t="shared" si="7"/>
        <v>0</v>
      </c>
      <c r="AG12" s="302">
        <f t="shared" si="7"/>
        <v>0</v>
      </c>
      <c r="AH12" s="302">
        <f t="shared" si="7"/>
        <v>0</v>
      </c>
      <c r="AI12" s="302">
        <f t="shared" si="7"/>
        <v>0</v>
      </c>
      <c r="AJ12" s="302">
        <f t="shared" si="7"/>
        <v>0</v>
      </c>
      <c r="AK12" s="302">
        <f t="shared" si="7"/>
        <v>0</v>
      </c>
      <c r="AL12" s="302">
        <f t="shared" si="7"/>
        <v>0</v>
      </c>
      <c r="AM12" s="302">
        <f t="shared" si="7"/>
        <v>0</v>
      </c>
      <c r="AN12" s="302">
        <f t="shared" si="7"/>
        <v>0</v>
      </c>
      <c r="AO12" s="302">
        <f t="shared" si="7"/>
        <v>0</v>
      </c>
      <c r="AP12" s="302">
        <f t="shared" si="7"/>
        <v>0</v>
      </c>
      <c r="AQ12" s="302">
        <f t="shared" si="7"/>
        <v>0</v>
      </c>
      <c r="AR12" s="302">
        <v>100</v>
      </c>
      <c r="AS12" s="302">
        <v>100</v>
      </c>
      <c r="AT12" s="302" t="s">
        <v>256</v>
      </c>
      <c r="AU12" s="302" t="s">
        <v>257</v>
      </c>
      <c r="AV12" s="302">
        <v>100</v>
      </c>
      <c r="AW12" s="302" t="s">
        <v>269</v>
      </c>
      <c r="AX12" s="302" t="s">
        <v>270</v>
      </c>
      <c r="AY12" s="302" t="s">
        <v>271</v>
      </c>
      <c r="AZ12" s="302">
        <f t="shared" si="7"/>
        <v>0</v>
      </c>
      <c r="BA12" s="302">
        <f t="shared" si="7"/>
        <v>0</v>
      </c>
      <c r="BB12" s="302">
        <f t="shared" si="7"/>
        <v>0</v>
      </c>
      <c r="BC12" s="302">
        <f t="shared" si="7"/>
        <v>0</v>
      </c>
      <c r="BD12" s="302">
        <f t="shared" si="7"/>
        <v>0</v>
      </c>
      <c r="BE12" s="302">
        <f t="shared" si="7"/>
        <v>0</v>
      </c>
      <c r="BF12" s="302">
        <f t="shared" si="7"/>
        <v>0</v>
      </c>
      <c r="BG12" s="302">
        <f t="shared" si="7"/>
        <v>0</v>
      </c>
      <c r="BH12" s="302">
        <f t="shared" si="7"/>
        <v>0</v>
      </c>
      <c r="BI12" s="302">
        <f t="shared" si="7"/>
        <v>0</v>
      </c>
      <c r="BJ12" s="302">
        <f t="shared" si="7"/>
        <v>0</v>
      </c>
      <c r="BK12" s="302">
        <f t="shared" si="7"/>
        <v>3.2</v>
      </c>
      <c r="BL12" s="302">
        <f t="shared" si="7"/>
        <v>0</v>
      </c>
      <c r="BM12" s="302">
        <f t="shared" si="7"/>
        <v>0</v>
      </c>
      <c r="BN12" s="303" t="s">
        <v>260</v>
      </c>
      <c r="BO12" s="303" t="s">
        <v>260</v>
      </c>
      <c r="BP12" s="303" t="s">
        <v>261</v>
      </c>
    </row>
    <row r="13" s="222" customFormat="1" ht="19.5" spans="1:68">
      <c r="A13" s="90">
        <v>3</v>
      </c>
      <c r="B13" s="304" t="s">
        <v>281</v>
      </c>
      <c r="C13" s="91" t="s">
        <v>267</v>
      </c>
      <c r="D13" s="123" t="s">
        <v>282</v>
      </c>
      <c r="E13" s="305" t="s">
        <v>273</v>
      </c>
      <c r="F13" s="306" t="s">
        <v>274</v>
      </c>
      <c r="G13" s="120" t="s">
        <v>275</v>
      </c>
      <c r="H13" s="307" t="s">
        <v>36</v>
      </c>
      <c r="I13" s="122">
        <f t="shared" si="2"/>
        <v>35</v>
      </c>
      <c r="J13" s="78">
        <v>35</v>
      </c>
      <c r="K13" s="80"/>
      <c r="L13" s="80"/>
      <c r="M13" s="80"/>
      <c r="N13" s="80"/>
      <c r="O13" s="133"/>
      <c r="P13" s="133"/>
      <c r="Q13" s="133"/>
      <c r="R13" s="133"/>
      <c r="S13" s="133"/>
      <c r="T13" s="133"/>
      <c r="U13" s="308"/>
      <c r="V13" s="308"/>
      <c r="W13" s="308">
        <v>5</v>
      </c>
      <c r="X13" s="201"/>
      <c r="Y13" s="201">
        <v>5</v>
      </c>
      <c r="Z13" s="201"/>
      <c r="AA13" s="201"/>
      <c r="AB13" s="201"/>
      <c r="AC13" s="201"/>
      <c r="AD13" s="85"/>
      <c r="AE13" s="85"/>
      <c r="AF13" s="85"/>
      <c r="AG13" s="85"/>
      <c r="AH13" s="215"/>
      <c r="AI13" s="215"/>
      <c r="AJ13" s="215"/>
      <c r="AK13" s="215"/>
      <c r="AL13" s="215"/>
      <c r="AM13" s="215"/>
      <c r="AN13" s="85"/>
      <c r="AO13" s="85"/>
      <c r="AP13" s="85"/>
      <c r="AQ13" s="85"/>
      <c r="AR13" s="288">
        <v>100</v>
      </c>
      <c r="AS13" s="288">
        <v>100</v>
      </c>
      <c r="AT13" s="288" t="s">
        <v>256</v>
      </c>
      <c r="AU13" s="81" t="s">
        <v>257</v>
      </c>
      <c r="AV13" s="288">
        <v>100</v>
      </c>
      <c r="AW13" s="80" t="s">
        <v>269</v>
      </c>
      <c r="AX13" s="80" t="s">
        <v>270</v>
      </c>
      <c r="AY13" s="80" t="s">
        <v>271</v>
      </c>
      <c r="AZ13" s="85"/>
      <c r="BA13" s="85"/>
      <c r="BB13" s="85"/>
      <c r="BC13" s="215"/>
      <c r="BD13" s="85"/>
      <c r="BE13" s="311"/>
      <c r="BF13" s="311"/>
      <c r="BG13" s="311"/>
      <c r="BH13" s="85"/>
      <c r="BI13" s="215"/>
      <c r="BJ13" s="310"/>
      <c r="BK13" s="85"/>
      <c r="BL13" s="85"/>
      <c r="BM13" s="85"/>
      <c r="BN13" s="81" t="s">
        <v>260</v>
      </c>
      <c r="BO13" s="81" t="s">
        <v>260</v>
      </c>
      <c r="BP13" s="81" t="s">
        <v>261</v>
      </c>
    </row>
    <row r="14" s="221" customFormat="1" ht="19.5" spans="1:68">
      <c r="A14" s="90">
        <v>3</v>
      </c>
      <c r="B14" s="313" t="s">
        <v>283</v>
      </c>
      <c r="C14" s="91" t="s">
        <v>267</v>
      </c>
      <c r="D14" s="123" t="s">
        <v>282</v>
      </c>
      <c r="E14" s="305" t="s">
        <v>284</v>
      </c>
      <c r="F14" s="125" t="s">
        <v>285</v>
      </c>
      <c r="G14" s="125" t="s">
        <v>285</v>
      </c>
      <c r="H14" s="307" t="s">
        <v>36</v>
      </c>
      <c r="I14" s="122">
        <f t="shared" si="2"/>
        <v>1200</v>
      </c>
      <c r="J14" s="152">
        <v>120</v>
      </c>
      <c r="K14" s="152">
        <v>480</v>
      </c>
      <c r="L14" s="152">
        <v>600</v>
      </c>
      <c r="M14" s="80"/>
      <c r="N14" s="80"/>
      <c r="O14" s="133"/>
      <c r="P14" s="133"/>
      <c r="Q14" s="133"/>
      <c r="R14" s="133"/>
      <c r="S14" s="133"/>
      <c r="T14" s="133"/>
      <c r="U14" s="308"/>
      <c r="V14" s="308"/>
      <c r="W14" s="308"/>
      <c r="X14" s="308"/>
      <c r="Y14" s="308"/>
      <c r="Z14" s="308"/>
      <c r="AA14" s="308"/>
      <c r="AB14" s="308"/>
      <c r="AC14" s="308"/>
      <c r="AD14" s="85"/>
      <c r="AE14" s="85"/>
      <c r="AF14" s="85"/>
      <c r="AG14" s="85"/>
      <c r="AH14" s="85"/>
      <c r="AI14" s="85"/>
      <c r="AJ14" s="85"/>
      <c r="AK14" s="85"/>
      <c r="AL14" s="85"/>
      <c r="AM14" s="85"/>
      <c r="AN14" s="85"/>
      <c r="AO14" s="85"/>
      <c r="AP14" s="85"/>
      <c r="AQ14" s="85"/>
      <c r="AR14" s="85">
        <v>100</v>
      </c>
      <c r="AS14" s="85">
        <v>100</v>
      </c>
      <c r="AT14" s="85" t="s">
        <v>256</v>
      </c>
      <c r="AU14" s="85" t="s">
        <v>257</v>
      </c>
      <c r="AV14" s="85">
        <v>100</v>
      </c>
      <c r="AW14" s="81" t="s">
        <v>269</v>
      </c>
      <c r="AX14" s="81" t="s">
        <v>257</v>
      </c>
      <c r="AY14" s="81" t="s">
        <v>271</v>
      </c>
      <c r="AZ14" s="85"/>
      <c r="BA14" s="310"/>
      <c r="BB14" s="310"/>
      <c r="BC14" s="314"/>
      <c r="BD14" s="85"/>
      <c r="BE14" s="85"/>
      <c r="BF14" s="85"/>
      <c r="BG14" s="85"/>
      <c r="BH14" s="85"/>
      <c r="BI14" s="85"/>
      <c r="BJ14" s="215"/>
      <c r="BK14" s="194">
        <v>3.2</v>
      </c>
      <c r="BL14" s="194"/>
      <c r="BM14" s="194"/>
      <c r="BN14" s="308" t="s">
        <v>260</v>
      </c>
      <c r="BO14" s="308" t="s">
        <v>260</v>
      </c>
      <c r="BP14" s="86" t="s">
        <v>261</v>
      </c>
    </row>
    <row r="15" s="222" customFormat="1" ht="19.5" spans="1:68">
      <c r="A15" s="296">
        <v>4</v>
      </c>
      <c r="B15" s="297"/>
      <c r="C15" s="296" t="s">
        <v>267</v>
      </c>
      <c r="D15" s="312" t="s">
        <v>286</v>
      </c>
      <c r="E15" s="312"/>
      <c r="F15" s="299"/>
      <c r="G15" s="298"/>
      <c r="H15" s="298"/>
      <c r="I15" s="300">
        <f t="shared" si="2"/>
        <v>850</v>
      </c>
      <c r="J15" s="301">
        <f>SUM(J16:J17)</f>
        <v>250</v>
      </c>
      <c r="K15" s="301">
        <f t="shared" ref="K15:BM15" si="8">SUM(K16:K17)</f>
        <v>300</v>
      </c>
      <c r="L15" s="301">
        <f t="shared" si="8"/>
        <v>300</v>
      </c>
      <c r="M15" s="301">
        <f t="shared" si="8"/>
        <v>0</v>
      </c>
      <c r="N15" s="301">
        <f t="shared" si="8"/>
        <v>0</v>
      </c>
      <c r="O15" s="301">
        <f t="shared" si="8"/>
        <v>0</v>
      </c>
      <c r="P15" s="301">
        <f t="shared" si="8"/>
        <v>0</v>
      </c>
      <c r="Q15" s="301">
        <f t="shared" si="8"/>
        <v>0</v>
      </c>
      <c r="R15" s="301">
        <f t="shared" si="8"/>
        <v>0</v>
      </c>
      <c r="S15" s="301">
        <f t="shared" si="8"/>
        <v>0</v>
      </c>
      <c r="T15" s="301">
        <f t="shared" si="8"/>
        <v>1</v>
      </c>
      <c r="U15" s="301">
        <f t="shared" si="8"/>
        <v>0</v>
      </c>
      <c r="V15" s="301">
        <f t="shared" si="8"/>
        <v>0</v>
      </c>
      <c r="W15" s="301">
        <f t="shared" si="8"/>
        <v>0</v>
      </c>
      <c r="X15" s="301">
        <f t="shared" si="8"/>
        <v>0</v>
      </c>
      <c r="Y15" s="301">
        <f t="shared" si="8"/>
        <v>0</v>
      </c>
      <c r="Z15" s="301">
        <f t="shared" si="8"/>
        <v>0</v>
      </c>
      <c r="AA15" s="301">
        <f t="shared" si="8"/>
        <v>0</v>
      </c>
      <c r="AB15" s="301">
        <f t="shared" si="8"/>
        <v>0</v>
      </c>
      <c r="AC15" s="301">
        <f t="shared" si="8"/>
        <v>0</v>
      </c>
      <c r="AD15" s="301">
        <f t="shared" si="8"/>
        <v>0</v>
      </c>
      <c r="AE15" s="301">
        <f t="shared" si="8"/>
        <v>0</v>
      </c>
      <c r="AF15" s="301">
        <f t="shared" si="8"/>
        <v>0</v>
      </c>
      <c r="AG15" s="301">
        <f t="shared" si="8"/>
        <v>0</v>
      </c>
      <c r="AH15" s="301">
        <f t="shared" si="8"/>
        <v>0</v>
      </c>
      <c r="AI15" s="301">
        <f t="shared" si="8"/>
        <v>0</v>
      </c>
      <c r="AJ15" s="301">
        <f t="shared" si="8"/>
        <v>0</v>
      </c>
      <c r="AK15" s="301">
        <f t="shared" si="8"/>
        <v>0</v>
      </c>
      <c r="AL15" s="301">
        <f t="shared" si="8"/>
        <v>0</v>
      </c>
      <c r="AM15" s="301">
        <f t="shared" si="8"/>
        <v>0</v>
      </c>
      <c r="AN15" s="301">
        <f t="shared" si="8"/>
        <v>0</v>
      </c>
      <c r="AO15" s="301">
        <f t="shared" si="8"/>
        <v>0</v>
      </c>
      <c r="AP15" s="301">
        <f t="shared" si="8"/>
        <v>0</v>
      </c>
      <c r="AQ15" s="301">
        <f t="shared" si="8"/>
        <v>0</v>
      </c>
      <c r="AR15" s="302">
        <v>100</v>
      </c>
      <c r="AS15" s="302">
        <v>100</v>
      </c>
      <c r="AT15" s="302" t="s">
        <v>256</v>
      </c>
      <c r="AU15" s="302" t="s">
        <v>257</v>
      </c>
      <c r="AV15" s="302">
        <v>100</v>
      </c>
      <c r="AW15" s="302" t="s">
        <v>269</v>
      </c>
      <c r="AX15" s="302" t="s">
        <v>270</v>
      </c>
      <c r="AY15" s="302" t="s">
        <v>271</v>
      </c>
      <c r="AZ15" s="301">
        <f t="shared" si="8"/>
        <v>0</v>
      </c>
      <c r="BA15" s="301">
        <f t="shared" si="8"/>
        <v>0</v>
      </c>
      <c r="BB15" s="301">
        <f t="shared" si="8"/>
        <v>0</v>
      </c>
      <c r="BC15" s="301">
        <f t="shared" si="8"/>
        <v>0</v>
      </c>
      <c r="BD15" s="301">
        <f t="shared" si="8"/>
        <v>0</v>
      </c>
      <c r="BE15" s="301">
        <f t="shared" si="8"/>
        <v>0</v>
      </c>
      <c r="BF15" s="301">
        <f t="shared" si="8"/>
        <v>0</v>
      </c>
      <c r="BG15" s="301">
        <f t="shared" si="8"/>
        <v>0</v>
      </c>
      <c r="BH15" s="301">
        <f t="shared" si="8"/>
        <v>0</v>
      </c>
      <c r="BI15" s="301">
        <f t="shared" si="8"/>
        <v>0</v>
      </c>
      <c r="BJ15" s="301">
        <f t="shared" si="8"/>
        <v>0</v>
      </c>
      <c r="BK15" s="301">
        <f t="shared" si="8"/>
        <v>1.6</v>
      </c>
      <c r="BL15" s="301">
        <f t="shared" si="8"/>
        <v>0</v>
      </c>
      <c r="BM15" s="301">
        <f t="shared" si="8"/>
        <v>0</v>
      </c>
      <c r="BN15" s="303" t="s">
        <v>260</v>
      </c>
      <c r="BO15" s="303" t="s">
        <v>260</v>
      </c>
      <c r="BP15" s="303" t="s">
        <v>261</v>
      </c>
    </row>
    <row r="16" ht="19.5" spans="1:68">
      <c r="A16" s="91">
        <v>4</v>
      </c>
      <c r="B16" s="315" t="s">
        <v>287</v>
      </c>
      <c r="C16" s="91" t="s">
        <v>267</v>
      </c>
      <c r="D16" s="119" t="s">
        <v>288</v>
      </c>
      <c r="E16" s="305" t="s">
        <v>273</v>
      </c>
      <c r="F16" s="306" t="s">
        <v>274</v>
      </c>
      <c r="G16" s="120" t="s">
        <v>289</v>
      </c>
      <c r="H16" s="307" t="s">
        <v>36</v>
      </c>
      <c r="I16" s="122">
        <f t="shared" si="2"/>
        <v>250</v>
      </c>
      <c r="J16" s="80">
        <v>250</v>
      </c>
      <c r="K16" s="80"/>
      <c r="L16" s="80"/>
      <c r="M16" s="80"/>
      <c r="N16" s="80"/>
      <c r="O16" s="80"/>
      <c r="P16" s="80"/>
      <c r="Q16" s="80"/>
      <c r="R16" s="80"/>
      <c r="S16" s="80"/>
      <c r="T16" s="80">
        <v>1</v>
      </c>
      <c r="U16" s="80"/>
      <c r="V16" s="80"/>
      <c r="W16" s="80"/>
      <c r="X16" s="80"/>
      <c r="Y16" s="80"/>
      <c r="Z16" s="80"/>
      <c r="AA16" s="80"/>
      <c r="AB16" s="80"/>
      <c r="AC16" s="80"/>
      <c r="AD16" s="81"/>
      <c r="AE16" s="81"/>
      <c r="AF16" s="81"/>
      <c r="AG16" s="81"/>
      <c r="AH16" s="81"/>
      <c r="AI16" s="81"/>
      <c r="AJ16" s="81"/>
      <c r="AK16" s="81"/>
      <c r="AL16" s="81"/>
      <c r="AM16" s="81"/>
      <c r="AN16" s="81"/>
      <c r="AO16" s="81"/>
      <c r="AP16" s="81"/>
      <c r="AQ16" s="81"/>
      <c r="AR16" s="81">
        <v>100</v>
      </c>
      <c r="AS16" s="81">
        <v>100</v>
      </c>
      <c r="AT16" s="81" t="s">
        <v>256</v>
      </c>
      <c r="AU16" s="81" t="s">
        <v>257</v>
      </c>
      <c r="AV16" s="81">
        <v>100</v>
      </c>
      <c r="AW16" s="81" t="s">
        <v>269</v>
      </c>
      <c r="AX16" s="81" t="s">
        <v>257</v>
      </c>
      <c r="AY16" s="81" t="s">
        <v>271</v>
      </c>
      <c r="AZ16" s="81"/>
      <c r="BA16" s="81"/>
      <c r="BB16" s="81"/>
      <c r="BC16" s="81"/>
      <c r="BD16" s="81"/>
      <c r="BE16" s="81"/>
      <c r="BF16" s="81"/>
      <c r="BG16" s="81"/>
      <c r="BH16" s="81"/>
      <c r="BI16" s="81"/>
      <c r="BJ16" s="316"/>
      <c r="BK16" s="81"/>
      <c r="BL16" s="81"/>
      <c r="BM16" s="81"/>
      <c r="BN16" s="81" t="s">
        <v>260</v>
      </c>
      <c r="BO16" s="81" t="s">
        <v>260</v>
      </c>
      <c r="BP16" s="81" t="s">
        <v>261</v>
      </c>
    </row>
    <row r="17" s="221" customFormat="1" ht="19.5" spans="1:68">
      <c r="A17" s="90">
        <v>4</v>
      </c>
      <c r="B17" s="313" t="s">
        <v>290</v>
      </c>
      <c r="C17" s="91" t="s">
        <v>267</v>
      </c>
      <c r="D17" s="305" t="s">
        <v>288</v>
      </c>
      <c r="E17" s="305" t="s">
        <v>284</v>
      </c>
      <c r="F17" s="125" t="s">
        <v>285</v>
      </c>
      <c r="G17" s="125" t="s">
        <v>285</v>
      </c>
      <c r="H17" s="307" t="s">
        <v>36</v>
      </c>
      <c r="I17" s="122">
        <f t="shared" si="2"/>
        <v>600</v>
      </c>
      <c r="J17" s="152"/>
      <c r="K17" s="152">
        <v>300</v>
      </c>
      <c r="L17" s="152">
        <v>300</v>
      </c>
      <c r="M17" s="80"/>
      <c r="N17" s="80"/>
      <c r="O17" s="133"/>
      <c r="P17" s="133"/>
      <c r="Q17" s="133"/>
      <c r="R17" s="133"/>
      <c r="S17" s="133"/>
      <c r="T17" s="133"/>
      <c r="U17" s="308"/>
      <c r="V17" s="308"/>
      <c r="W17" s="308"/>
      <c r="X17" s="308"/>
      <c r="Y17" s="308"/>
      <c r="Z17" s="308"/>
      <c r="AA17" s="308"/>
      <c r="AB17" s="308"/>
      <c r="AC17" s="308"/>
      <c r="AD17" s="85"/>
      <c r="AE17" s="85"/>
      <c r="AF17" s="85"/>
      <c r="AG17" s="85"/>
      <c r="AH17" s="85"/>
      <c r="AI17" s="85"/>
      <c r="AJ17" s="85"/>
      <c r="AK17" s="85"/>
      <c r="AL17" s="85"/>
      <c r="AM17" s="85"/>
      <c r="AN17" s="85"/>
      <c r="AO17" s="85"/>
      <c r="AP17" s="85"/>
      <c r="AQ17" s="85"/>
      <c r="AR17" s="85">
        <v>100</v>
      </c>
      <c r="AS17" s="85">
        <v>100</v>
      </c>
      <c r="AT17" s="85" t="s">
        <v>256</v>
      </c>
      <c r="AU17" s="85" t="s">
        <v>257</v>
      </c>
      <c r="AV17" s="85">
        <v>100</v>
      </c>
      <c r="AW17" s="81" t="s">
        <v>269</v>
      </c>
      <c r="AX17" s="81" t="s">
        <v>257</v>
      </c>
      <c r="AY17" s="81" t="s">
        <v>271</v>
      </c>
      <c r="AZ17" s="85"/>
      <c r="BA17" s="310"/>
      <c r="BB17" s="310"/>
      <c r="BC17" s="314"/>
      <c r="BD17" s="85"/>
      <c r="BE17" s="85"/>
      <c r="BF17" s="85"/>
      <c r="BG17" s="85"/>
      <c r="BH17" s="85"/>
      <c r="BI17" s="85"/>
      <c r="BJ17" s="215"/>
      <c r="BK17" s="194">
        <v>1.6</v>
      </c>
      <c r="BL17" s="194"/>
      <c r="BM17" s="194"/>
      <c r="BN17" s="308" t="s">
        <v>260</v>
      </c>
      <c r="BO17" s="308" t="s">
        <v>260</v>
      </c>
      <c r="BP17" s="86" t="s">
        <v>261</v>
      </c>
    </row>
    <row r="18" ht="19.5" spans="1:68">
      <c r="A18" s="296">
        <v>5</v>
      </c>
      <c r="B18" s="297"/>
      <c r="C18" s="296" t="s">
        <v>267</v>
      </c>
      <c r="D18" s="312" t="s">
        <v>291</v>
      </c>
      <c r="E18" s="312"/>
      <c r="F18" s="299"/>
      <c r="G18" s="299"/>
      <c r="H18" s="299"/>
      <c r="I18" s="300">
        <f t="shared" si="2"/>
        <v>23</v>
      </c>
      <c r="J18" s="301">
        <f>SUM(J19:J19)</f>
        <v>23</v>
      </c>
      <c r="K18" s="301">
        <f t="shared" ref="K18:BM18" si="9">SUM(K19:K19)</f>
        <v>0</v>
      </c>
      <c r="L18" s="301">
        <f t="shared" si="9"/>
        <v>0</v>
      </c>
      <c r="M18" s="301">
        <f t="shared" si="9"/>
        <v>0</v>
      </c>
      <c r="N18" s="301">
        <f t="shared" si="9"/>
        <v>0</v>
      </c>
      <c r="O18" s="301">
        <f t="shared" si="9"/>
        <v>0</v>
      </c>
      <c r="P18" s="301">
        <f t="shared" si="9"/>
        <v>0</v>
      </c>
      <c r="Q18" s="301">
        <f t="shared" si="9"/>
        <v>0</v>
      </c>
      <c r="R18" s="301">
        <f t="shared" si="9"/>
        <v>0</v>
      </c>
      <c r="S18" s="301">
        <f t="shared" si="9"/>
        <v>0</v>
      </c>
      <c r="T18" s="301">
        <f t="shared" si="9"/>
        <v>0</v>
      </c>
      <c r="U18" s="301">
        <f t="shared" si="9"/>
        <v>0</v>
      </c>
      <c r="V18" s="301">
        <f t="shared" si="9"/>
        <v>0</v>
      </c>
      <c r="W18" s="301">
        <f t="shared" si="9"/>
        <v>0</v>
      </c>
      <c r="X18" s="301">
        <f t="shared" si="9"/>
        <v>0</v>
      </c>
      <c r="Y18" s="301">
        <f t="shared" si="9"/>
        <v>0</v>
      </c>
      <c r="Z18" s="301">
        <f t="shared" si="9"/>
        <v>16</v>
      </c>
      <c r="AA18" s="301">
        <f t="shared" si="9"/>
        <v>0</v>
      </c>
      <c r="AB18" s="301">
        <f t="shared" si="9"/>
        <v>0</v>
      </c>
      <c r="AC18" s="301">
        <f t="shared" si="9"/>
        <v>0</v>
      </c>
      <c r="AD18" s="301">
        <f t="shared" si="9"/>
        <v>0</v>
      </c>
      <c r="AE18" s="301">
        <f t="shared" si="9"/>
        <v>0</v>
      </c>
      <c r="AF18" s="301">
        <f t="shared" si="9"/>
        <v>0</v>
      </c>
      <c r="AG18" s="301">
        <f t="shared" si="9"/>
        <v>0</v>
      </c>
      <c r="AH18" s="301">
        <f t="shared" si="9"/>
        <v>0</v>
      </c>
      <c r="AI18" s="301">
        <f t="shared" si="9"/>
        <v>0</v>
      </c>
      <c r="AJ18" s="301">
        <f t="shared" si="9"/>
        <v>0</v>
      </c>
      <c r="AK18" s="301">
        <f t="shared" si="9"/>
        <v>0</v>
      </c>
      <c r="AL18" s="301">
        <f t="shared" si="9"/>
        <v>0</v>
      </c>
      <c r="AM18" s="301">
        <f t="shared" si="9"/>
        <v>0</v>
      </c>
      <c r="AN18" s="301">
        <f t="shared" si="9"/>
        <v>0</v>
      </c>
      <c r="AO18" s="301">
        <f t="shared" si="9"/>
        <v>0</v>
      </c>
      <c r="AP18" s="301">
        <f t="shared" si="9"/>
        <v>0</v>
      </c>
      <c r="AQ18" s="301">
        <f t="shared" si="9"/>
        <v>0</v>
      </c>
      <c r="AR18" s="302">
        <v>100</v>
      </c>
      <c r="AS18" s="302">
        <v>100</v>
      </c>
      <c r="AT18" s="302" t="s">
        <v>256</v>
      </c>
      <c r="AU18" s="302" t="s">
        <v>257</v>
      </c>
      <c r="AV18" s="302">
        <v>100</v>
      </c>
      <c r="AW18" s="302" t="s">
        <v>269</v>
      </c>
      <c r="AX18" s="302" t="s">
        <v>270</v>
      </c>
      <c r="AY18" s="302" t="s">
        <v>271</v>
      </c>
      <c r="AZ18" s="301">
        <f t="shared" si="9"/>
        <v>0</v>
      </c>
      <c r="BA18" s="301">
        <f t="shared" si="9"/>
        <v>0</v>
      </c>
      <c r="BB18" s="301">
        <f t="shared" si="9"/>
        <v>0</v>
      </c>
      <c r="BC18" s="301">
        <f t="shared" si="9"/>
        <v>0</v>
      </c>
      <c r="BD18" s="301">
        <f t="shared" si="9"/>
        <v>0</v>
      </c>
      <c r="BE18" s="301">
        <f t="shared" si="9"/>
        <v>0</v>
      </c>
      <c r="BF18" s="301">
        <f t="shared" si="9"/>
        <v>0</v>
      </c>
      <c r="BG18" s="301">
        <f t="shared" si="9"/>
        <v>0</v>
      </c>
      <c r="BH18" s="301">
        <f t="shared" si="9"/>
        <v>0</v>
      </c>
      <c r="BI18" s="301">
        <f t="shared" si="9"/>
        <v>0</v>
      </c>
      <c r="BJ18" s="301">
        <f t="shared" si="9"/>
        <v>0</v>
      </c>
      <c r="BK18" s="301">
        <f t="shared" si="9"/>
        <v>0</v>
      </c>
      <c r="BL18" s="301">
        <f t="shared" si="9"/>
        <v>0</v>
      </c>
      <c r="BM18" s="301">
        <f t="shared" si="9"/>
        <v>0</v>
      </c>
      <c r="BN18" s="303" t="s">
        <v>260</v>
      </c>
      <c r="BO18" s="303" t="s">
        <v>260</v>
      </c>
      <c r="BP18" s="303" t="s">
        <v>261</v>
      </c>
    </row>
    <row r="19" s="222" customFormat="1" ht="19.5" spans="1:68">
      <c r="A19" s="90">
        <v>5</v>
      </c>
      <c r="B19" s="304" t="s">
        <v>292</v>
      </c>
      <c r="C19" s="91" t="s">
        <v>267</v>
      </c>
      <c r="D19" s="119" t="s">
        <v>293</v>
      </c>
      <c r="E19" s="305" t="s">
        <v>273</v>
      </c>
      <c r="F19" s="306" t="s">
        <v>274</v>
      </c>
      <c r="G19" s="120" t="s">
        <v>275</v>
      </c>
      <c r="H19" s="307" t="s">
        <v>36</v>
      </c>
      <c r="I19" s="122">
        <f t="shared" si="2"/>
        <v>23</v>
      </c>
      <c r="J19" s="78">
        <v>23</v>
      </c>
      <c r="K19" s="80"/>
      <c r="L19" s="80"/>
      <c r="M19" s="80"/>
      <c r="N19" s="80"/>
      <c r="O19" s="133"/>
      <c r="P19" s="133"/>
      <c r="Q19" s="133"/>
      <c r="R19" s="133"/>
      <c r="S19" s="133"/>
      <c r="T19" s="133"/>
      <c r="U19" s="308"/>
      <c r="V19" s="308"/>
      <c r="W19" s="308"/>
      <c r="X19" s="201"/>
      <c r="Y19" s="201"/>
      <c r="Z19" s="201">
        <v>16</v>
      </c>
      <c r="AA19" s="201"/>
      <c r="AB19" s="201"/>
      <c r="AC19" s="201"/>
      <c r="AD19" s="85"/>
      <c r="AE19" s="85"/>
      <c r="AF19" s="85"/>
      <c r="AG19" s="85"/>
      <c r="AH19" s="215"/>
      <c r="AI19" s="215"/>
      <c r="AJ19" s="215"/>
      <c r="AK19" s="215"/>
      <c r="AL19" s="215"/>
      <c r="AM19" s="215"/>
      <c r="AN19" s="85"/>
      <c r="AO19" s="85"/>
      <c r="AP19" s="85"/>
      <c r="AQ19" s="85"/>
      <c r="AR19" s="288">
        <v>100</v>
      </c>
      <c r="AS19" s="288">
        <v>100</v>
      </c>
      <c r="AT19" s="288" t="s">
        <v>256</v>
      </c>
      <c r="AU19" s="81" t="s">
        <v>257</v>
      </c>
      <c r="AV19" s="288">
        <v>100</v>
      </c>
      <c r="AW19" s="81" t="s">
        <v>269</v>
      </c>
      <c r="AX19" s="81" t="s">
        <v>257</v>
      </c>
      <c r="AY19" s="81" t="s">
        <v>271</v>
      </c>
      <c r="AZ19" s="85"/>
      <c r="BA19" s="85"/>
      <c r="BB19" s="85"/>
      <c r="BC19" s="85"/>
      <c r="BD19" s="85"/>
      <c r="BE19" s="311"/>
      <c r="BF19" s="311"/>
      <c r="BG19" s="311"/>
      <c r="BH19" s="85"/>
      <c r="BI19" s="215"/>
      <c r="BJ19" s="85"/>
      <c r="BK19" s="85"/>
      <c r="BL19" s="85"/>
      <c r="BM19" s="85"/>
      <c r="BN19" s="81" t="s">
        <v>260</v>
      </c>
      <c r="BO19" s="81" t="s">
        <v>260</v>
      </c>
      <c r="BP19" s="81" t="s">
        <v>261</v>
      </c>
    </row>
    <row r="20" s="217" customFormat="1" ht="15.75" spans="1:68">
      <c r="A20" s="290" t="s">
        <v>294</v>
      </c>
      <c r="B20" s="317"/>
      <c r="C20" s="318"/>
      <c r="D20" s="291" t="s">
        <v>295</v>
      </c>
      <c r="E20" s="291"/>
      <c r="F20" s="292"/>
      <c r="G20" s="292"/>
      <c r="H20" s="292"/>
      <c r="I20" s="294">
        <f t="shared" si="2"/>
        <v>69782</v>
      </c>
      <c r="J20" s="319">
        <f>SUM(J21,J23,J26,J30)</f>
        <v>11350</v>
      </c>
      <c r="K20" s="319">
        <f t="shared" ref="K20:BM20" si="10">SUM(K21,K23,K26,K30)</f>
        <v>6588</v>
      </c>
      <c r="L20" s="319">
        <f t="shared" si="10"/>
        <v>51844</v>
      </c>
      <c r="M20" s="319">
        <f t="shared" si="10"/>
        <v>5</v>
      </c>
      <c r="N20" s="319">
        <f t="shared" si="10"/>
        <v>1</v>
      </c>
      <c r="O20" s="319">
        <f t="shared" si="10"/>
        <v>62.3</v>
      </c>
      <c r="P20" s="319">
        <f t="shared" si="10"/>
        <v>0</v>
      </c>
      <c r="Q20" s="319">
        <f t="shared" si="10"/>
        <v>0</v>
      </c>
      <c r="R20" s="319">
        <f t="shared" si="10"/>
        <v>0</v>
      </c>
      <c r="S20" s="319">
        <f t="shared" si="10"/>
        <v>0</v>
      </c>
      <c r="T20" s="319">
        <f t="shared" si="10"/>
        <v>1</v>
      </c>
      <c r="U20" s="319">
        <f t="shared" si="10"/>
        <v>0</v>
      </c>
      <c r="V20" s="319">
        <f t="shared" si="10"/>
        <v>0</v>
      </c>
      <c r="W20" s="319">
        <f t="shared" si="10"/>
        <v>0</v>
      </c>
      <c r="X20" s="319">
        <f t="shared" si="10"/>
        <v>0</v>
      </c>
      <c r="Y20" s="319">
        <f t="shared" si="10"/>
        <v>0</v>
      </c>
      <c r="Z20" s="319">
        <f t="shared" si="10"/>
        <v>0</v>
      </c>
      <c r="AA20" s="319">
        <f t="shared" si="10"/>
        <v>0</v>
      </c>
      <c r="AB20" s="319">
        <f t="shared" si="10"/>
        <v>0</v>
      </c>
      <c r="AC20" s="319">
        <f t="shared" si="10"/>
        <v>0</v>
      </c>
      <c r="AD20" s="319">
        <f t="shared" si="10"/>
        <v>0</v>
      </c>
      <c r="AE20" s="319">
        <f t="shared" si="10"/>
        <v>0</v>
      </c>
      <c r="AF20" s="319">
        <f t="shared" si="10"/>
        <v>0</v>
      </c>
      <c r="AG20" s="319">
        <f t="shared" si="10"/>
        <v>0</v>
      </c>
      <c r="AH20" s="319">
        <f t="shared" si="10"/>
        <v>0</v>
      </c>
      <c r="AI20" s="319">
        <f t="shared" si="10"/>
        <v>0</v>
      </c>
      <c r="AJ20" s="319">
        <f t="shared" si="10"/>
        <v>0</v>
      </c>
      <c r="AK20" s="319">
        <f t="shared" si="10"/>
        <v>0</v>
      </c>
      <c r="AL20" s="319">
        <f t="shared" si="10"/>
        <v>0</v>
      </c>
      <c r="AM20" s="319">
        <f t="shared" si="10"/>
        <v>0</v>
      </c>
      <c r="AN20" s="319">
        <f t="shared" si="10"/>
        <v>0</v>
      </c>
      <c r="AO20" s="319">
        <f t="shared" si="10"/>
        <v>0</v>
      </c>
      <c r="AP20" s="319">
        <f t="shared" si="10"/>
        <v>1</v>
      </c>
      <c r="AQ20" s="319">
        <f t="shared" si="10"/>
        <v>0</v>
      </c>
      <c r="AR20" s="294">
        <v>100</v>
      </c>
      <c r="AS20" s="294">
        <v>100</v>
      </c>
      <c r="AT20" s="294" t="s">
        <v>264</v>
      </c>
      <c r="AU20" s="294" t="s">
        <v>257</v>
      </c>
      <c r="AV20" s="294">
        <v>100</v>
      </c>
      <c r="AW20" s="294" t="s">
        <v>265</v>
      </c>
      <c r="AX20" s="294" t="s">
        <v>257</v>
      </c>
      <c r="AY20" s="294" t="s">
        <v>266</v>
      </c>
      <c r="AZ20" s="319">
        <f t="shared" si="10"/>
        <v>0</v>
      </c>
      <c r="BA20" s="319">
        <f t="shared" si="10"/>
        <v>0</v>
      </c>
      <c r="BB20" s="319">
        <f t="shared" si="10"/>
        <v>0</v>
      </c>
      <c r="BC20" s="319">
        <f t="shared" si="10"/>
        <v>0</v>
      </c>
      <c r="BD20" s="319">
        <f t="shared" si="10"/>
        <v>0</v>
      </c>
      <c r="BE20" s="319">
        <f t="shared" si="10"/>
        <v>0</v>
      </c>
      <c r="BF20" s="319">
        <f t="shared" si="10"/>
        <v>0</v>
      </c>
      <c r="BG20" s="319">
        <f t="shared" si="10"/>
        <v>0</v>
      </c>
      <c r="BH20" s="319">
        <f t="shared" si="10"/>
        <v>0</v>
      </c>
      <c r="BI20" s="319">
        <f t="shared" si="10"/>
        <v>0</v>
      </c>
      <c r="BJ20" s="319">
        <f t="shared" si="10"/>
        <v>0</v>
      </c>
      <c r="BK20" s="319">
        <f t="shared" si="10"/>
        <v>3.2</v>
      </c>
      <c r="BL20" s="319">
        <f t="shared" si="10"/>
        <v>0</v>
      </c>
      <c r="BM20" s="319">
        <f t="shared" si="10"/>
        <v>0</v>
      </c>
      <c r="BN20" s="295" t="s">
        <v>260</v>
      </c>
      <c r="BO20" s="295" t="s">
        <v>260</v>
      </c>
      <c r="BP20" s="295" t="s">
        <v>261</v>
      </c>
    </row>
    <row r="21" ht="19.5" spans="1:68">
      <c r="A21" s="296">
        <v>6</v>
      </c>
      <c r="B21" s="297"/>
      <c r="C21" s="320" t="s">
        <v>296</v>
      </c>
      <c r="D21" s="312" t="s">
        <v>297</v>
      </c>
      <c r="E21" s="312"/>
      <c r="F21" s="299"/>
      <c r="G21" s="299"/>
      <c r="H21" s="299"/>
      <c r="I21" s="300">
        <f t="shared" si="2"/>
        <v>5100</v>
      </c>
      <c r="J21" s="301">
        <f>SUM(J22:J22)</f>
        <v>100</v>
      </c>
      <c r="K21" s="301">
        <f t="shared" ref="K21:BM21" si="11">SUM(K22:K22)</f>
        <v>0</v>
      </c>
      <c r="L21" s="301">
        <f t="shared" si="11"/>
        <v>5000</v>
      </c>
      <c r="M21" s="301">
        <f t="shared" si="11"/>
        <v>1</v>
      </c>
      <c r="N21" s="301">
        <f t="shared" si="11"/>
        <v>0</v>
      </c>
      <c r="O21" s="301">
        <f t="shared" si="11"/>
        <v>2.5</v>
      </c>
      <c r="P21" s="301">
        <f t="shared" si="11"/>
        <v>0</v>
      </c>
      <c r="Q21" s="301">
        <f t="shared" si="11"/>
        <v>0</v>
      </c>
      <c r="R21" s="301">
        <f t="shared" si="11"/>
        <v>0</v>
      </c>
      <c r="S21" s="301">
        <f t="shared" si="11"/>
        <v>0</v>
      </c>
      <c r="T21" s="301">
        <f t="shared" si="11"/>
        <v>0</v>
      </c>
      <c r="U21" s="301">
        <f t="shared" si="11"/>
        <v>0</v>
      </c>
      <c r="V21" s="301">
        <f t="shared" si="11"/>
        <v>0</v>
      </c>
      <c r="W21" s="301">
        <f t="shared" si="11"/>
        <v>0</v>
      </c>
      <c r="X21" s="301">
        <f t="shared" si="11"/>
        <v>0</v>
      </c>
      <c r="Y21" s="301">
        <f t="shared" si="11"/>
        <v>0</v>
      </c>
      <c r="Z21" s="301">
        <f t="shared" si="11"/>
        <v>0</v>
      </c>
      <c r="AA21" s="301">
        <f t="shared" si="11"/>
        <v>0</v>
      </c>
      <c r="AB21" s="301">
        <f t="shared" si="11"/>
        <v>0</v>
      </c>
      <c r="AC21" s="301">
        <f t="shared" si="11"/>
        <v>0</v>
      </c>
      <c r="AD21" s="301">
        <f t="shared" si="11"/>
        <v>0</v>
      </c>
      <c r="AE21" s="301">
        <f t="shared" si="11"/>
        <v>0</v>
      </c>
      <c r="AF21" s="301">
        <f t="shared" si="11"/>
        <v>0</v>
      </c>
      <c r="AG21" s="301">
        <f t="shared" si="11"/>
        <v>0</v>
      </c>
      <c r="AH21" s="301">
        <f t="shared" si="11"/>
        <v>0</v>
      </c>
      <c r="AI21" s="301">
        <f t="shared" si="11"/>
        <v>0</v>
      </c>
      <c r="AJ21" s="301">
        <f t="shared" si="11"/>
        <v>0</v>
      </c>
      <c r="AK21" s="301">
        <f t="shared" si="11"/>
        <v>0</v>
      </c>
      <c r="AL21" s="301">
        <f t="shared" si="11"/>
        <v>0</v>
      </c>
      <c r="AM21" s="301">
        <f t="shared" si="11"/>
        <v>0</v>
      </c>
      <c r="AN21" s="301">
        <f t="shared" si="11"/>
        <v>0</v>
      </c>
      <c r="AO21" s="301">
        <f t="shared" si="11"/>
        <v>0</v>
      </c>
      <c r="AP21" s="301">
        <f t="shared" si="11"/>
        <v>0</v>
      </c>
      <c r="AQ21" s="301">
        <f t="shared" si="11"/>
        <v>0</v>
      </c>
      <c r="AR21" s="302">
        <v>100</v>
      </c>
      <c r="AS21" s="302">
        <v>100</v>
      </c>
      <c r="AT21" s="302" t="s">
        <v>256</v>
      </c>
      <c r="AU21" s="302" t="s">
        <v>257</v>
      </c>
      <c r="AV21" s="302">
        <v>100</v>
      </c>
      <c r="AW21" s="302" t="s">
        <v>269</v>
      </c>
      <c r="AX21" s="302" t="s">
        <v>270</v>
      </c>
      <c r="AY21" s="302" t="s">
        <v>271</v>
      </c>
      <c r="AZ21" s="301">
        <f t="shared" si="11"/>
        <v>0</v>
      </c>
      <c r="BA21" s="301">
        <f t="shared" si="11"/>
        <v>0</v>
      </c>
      <c r="BB21" s="301">
        <f t="shared" si="11"/>
        <v>0</v>
      </c>
      <c r="BC21" s="301">
        <f t="shared" si="11"/>
        <v>0</v>
      </c>
      <c r="BD21" s="301">
        <f t="shared" si="11"/>
        <v>0</v>
      </c>
      <c r="BE21" s="301">
        <f t="shared" si="11"/>
        <v>0</v>
      </c>
      <c r="BF21" s="301">
        <f t="shared" si="11"/>
        <v>0</v>
      </c>
      <c r="BG21" s="301">
        <f t="shared" si="11"/>
        <v>0</v>
      </c>
      <c r="BH21" s="301">
        <f t="shared" si="11"/>
        <v>0</v>
      </c>
      <c r="BI21" s="301">
        <f t="shared" si="11"/>
        <v>0</v>
      </c>
      <c r="BJ21" s="301">
        <f t="shared" si="11"/>
        <v>0</v>
      </c>
      <c r="BK21" s="301">
        <f t="shared" si="11"/>
        <v>0</v>
      </c>
      <c r="BL21" s="301">
        <f t="shared" si="11"/>
        <v>0</v>
      </c>
      <c r="BM21" s="301">
        <f t="shared" si="11"/>
        <v>0</v>
      </c>
      <c r="BN21" s="301" t="s">
        <v>260</v>
      </c>
      <c r="BO21" s="301" t="s">
        <v>260</v>
      </c>
      <c r="BP21" s="303" t="s">
        <v>261</v>
      </c>
    </row>
    <row r="22" ht="31.5" spans="1:68">
      <c r="A22" s="91">
        <v>6</v>
      </c>
      <c r="B22" s="304" t="s">
        <v>298</v>
      </c>
      <c r="C22" s="321" t="s">
        <v>296</v>
      </c>
      <c r="D22" s="322" t="s">
        <v>93</v>
      </c>
      <c r="E22" s="305" t="s">
        <v>273</v>
      </c>
      <c r="F22" s="306" t="s">
        <v>299</v>
      </c>
      <c r="G22" s="120" t="s">
        <v>300</v>
      </c>
      <c r="H22" s="307" t="s">
        <v>29</v>
      </c>
      <c r="I22" s="122">
        <f t="shared" si="2"/>
        <v>5100</v>
      </c>
      <c r="J22" s="78">
        <v>100</v>
      </c>
      <c r="K22" s="78"/>
      <c r="L22" s="78">
        <v>5000</v>
      </c>
      <c r="M22" s="80">
        <v>1</v>
      </c>
      <c r="N22" s="80"/>
      <c r="O22" s="80">
        <v>2.5</v>
      </c>
      <c r="P22" s="80"/>
      <c r="Q22" s="80"/>
      <c r="R22" s="80"/>
      <c r="S22" s="80"/>
      <c r="T22" s="80"/>
      <c r="U22" s="80"/>
      <c r="V22" s="80"/>
      <c r="W22" s="80"/>
      <c r="X22" s="80"/>
      <c r="Y22" s="80"/>
      <c r="Z22" s="80"/>
      <c r="AA22" s="80"/>
      <c r="AB22" s="80"/>
      <c r="AC22" s="80"/>
      <c r="AD22" s="81"/>
      <c r="AE22" s="81"/>
      <c r="AF22" s="81"/>
      <c r="AG22" s="81"/>
      <c r="AH22" s="81"/>
      <c r="AI22" s="81"/>
      <c r="AJ22" s="81"/>
      <c r="AK22" s="81"/>
      <c r="AL22" s="81"/>
      <c r="AM22" s="81"/>
      <c r="AN22" s="81"/>
      <c r="AO22" s="81"/>
      <c r="AP22" s="81"/>
      <c r="AQ22" s="81"/>
      <c r="AR22" s="81">
        <v>100</v>
      </c>
      <c r="AS22" s="81">
        <v>100</v>
      </c>
      <c r="AT22" s="81" t="s">
        <v>256</v>
      </c>
      <c r="AU22" s="81" t="s">
        <v>257</v>
      </c>
      <c r="AV22" s="81">
        <v>100</v>
      </c>
      <c r="AW22" s="80" t="s">
        <v>269</v>
      </c>
      <c r="AX22" s="80" t="s">
        <v>270</v>
      </c>
      <c r="AY22" s="80" t="s">
        <v>271</v>
      </c>
      <c r="AZ22" s="316"/>
      <c r="BA22" s="316"/>
      <c r="BB22" s="316"/>
      <c r="BC22" s="316"/>
      <c r="BD22" s="81"/>
      <c r="BE22" s="81"/>
      <c r="BF22" s="316"/>
      <c r="BG22" s="81"/>
      <c r="BH22" s="81"/>
      <c r="BI22" s="81"/>
      <c r="BJ22" s="81"/>
      <c r="BK22" s="81"/>
      <c r="BL22" s="81"/>
      <c r="BM22" s="81"/>
      <c r="BN22" s="81" t="s">
        <v>260</v>
      </c>
      <c r="BO22" s="81" t="s">
        <v>260</v>
      </c>
      <c r="BP22" s="81" t="s">
        <v>261</v>
      </c>
    </row>
    <row r="23" ht="19.5" spans="1:68">
      <c r="A23" s="296">
        <v>7</v>
      </c>
      <c r="B23" s="297"/>
      <c r="C23" s="320" t="s">
        <v>296</v>
      </c>
      <c r="D23" s="312" t="s">
        <v>301</v>
      </c>
      <c r="E23" s="312"/>
      <c r="F23" s="299"/>
      <c r="G23" s="299"/>
      <c r="H23" s="299"/>
      <c r="I23" s="300">
        <f t="shared" si="2"/>
        <v>12878</v>
      </c>
      <c r="J23" s="301">
        <f>SUM(J24:J25)</f>
        <v>665</v>
      </c>
      <c r="K23" s="301">
        <f t="shared" ref="K23:AQ23" si="12">SUM(K24:K25)</f>
        <v>1913</v>
      </c>
      <c r="L23" s="301">
        <f t="shared" si="12"/>
        <v>10300</v>
      </c>
      <c r="M23" s="301">
        <f t="shared" si="12"/>
        <v>1</v>
      </c>
      <c r="N23" s="301">
        <f t="shared" si="12"/>
        <v>0</v>
      </c>
      <c r="O23" s="301">
        <f t="shared" si="12"/>
        <v>5</v>
      </c>
      <c r="P23" s="301">
        <f t="shared" si="12"/>
        <v>0</v>
      </c>
      <c r="Q23" s="301">
        <f t="shared" si="12"/>
        <v>0</v>
      </c>
      <c r="R23" s="301">
        <f t="shared" si="12"/>
        <v>0</v>
      </c>
      <c r="S23" s="301">
        <f t="shared" si="12"/>
        <v>0</v>
      </c>
      <c r="T23" s="301">
        <f t="shared" si="12"/>
        <v>0</v>
      </c>
      <c r="U23" s="301">
        <f t="shared" si="12"/>
        <v>0</v>
      </c>
      <c r="V23" s="301">
        <f t="shared" si="12"/>
        <v>0</v>
      </c>
      <c r="W23" s="301">
        <f t="shared" si="12"/>
        <v>0</v>
      </c>
      <c r="X23" s="301">
        <f t="shared" si="12"/>
        <v>0</v>
      </c>
      <c r="Y23" s="301">
        <f t="shared" si="12"/>
        <v>0</v>
      </c>
      <c r="Z23" s="301">
        <f t="shared" si="12"/>
        <v>0</v>
      </c>
      <c r="AA23" s="301">
        <f t="shared" si="12"/>
        <v>0</v>
      </c>
      <c r="AB23" s="301">
        <f t="shared" si="12"/>
        <v>0</v>
      </c>
      <c r="AC23" s="301">
        <f t="shared" si="12"/>
        <v>0</v>
      </c>
      <c r="AD23" s="301">
        <f t="shared" si="12"/>
        <v>0</v>
      </c>
      <c r="AE23" s="301">
        <f t="shared" si="12"/>
        <v>0</v>
      </c>
      <c r="AF23" s="301">
        <f t="shared" si="12"/>
        <v>0</v>
      </c>
      <c r="AG23" s="301">
        <f t="shared" si="12"/>
        <v>0</v>
      </c>
      <c r="AH23" s="301">
        <f t="shared" si="12"/>
        <v>0</v>
      </c>
      <c r="AI23" s="301">
        <f t="shared" si="12"/>
        <v>0</v>
      </c>
      <c r="AJ23" s="301">
        <f t="shared" si="12"/>
        <v>0</v>
      </c>
      <c r="AK23" s="301">
        <f t="shared" si="12"/>
        <v>0</v>
      </c>
      <c r="AL23" s="301">
        <f t="shared" si="12"/>
        <v>0</v>
      </c>
      <c r="AM23" s="301">
        <f t="shared" si="12"/>
        <v>0</v>
      </c>
      <c r="AN23" s="301">
        <f t="shared" si="12"/>
        <v>0</v>
      </c>
      <c r="AO23" s="301">
        <f t="shared" si="12"/>
        <v>0</v>
      </c>
      <c r="AP23" s="301">
        <f t="shared" si="12"/>
        <v>0</v>
      </c>
      <c r="AQ23" s="301">
        <f t="shared" si="12"/>
        <v>0</v>
      </c>
      <c r="AR23" s="302">
        <v>100</v>
      </c>
      <c r="AS23" s="302">
        <v>100</v>
      </c>
      <c r="AT23" s="302" t="s">
        <v>256</v>
      </c>
      <c r="AU23" s="302" t="s">
        <v>257</v>
      </c>
      <c r="AV23" s="302">
        <v>100</v>
      </c>
      <c r="AW23" s="302" t="s">
        <v>269</v>
      </c>
      <c r="AX23" s="302" t="s">
        <v>270</v>
      </c>
      <c r="AY23" s="302" t="s">
        <v>271</v>
      </c>
      <c r="AZ23" s="301">
        <f>SUM(AZ24:AZ25)</f>
        <v>0</v>
      </c>
      <c r="BA23" s="301">
        <f t="shared" ref="BA23:BL23" si="13">SUM(BA24:BA25)</f>
        <v>0</v>
      </c>
      <c r="BB23" s="301">
        <f t="shared" si="13"/>
        <v>0</v>
      </c>
      <c r="BC23" s="301">
        <f t="shared" si="13"/>
        <v>0</v>
      </c>
      <c r="BD23" s="301">
        <f t="shared" si="13"/>
        <v>0</v>
      </c>
      <c r="BE23" s="301">
        <f t="shared" si="13"/>
        <v>0</v>
      </c>
      <c r="BF23" s="301">
        <f t="shared" si="13"/>
        <v>0</v>
      </c>
      <c r="BG23" s="301">
        <f t="shared" si="13"/>
        <v>0</v>
      </c>
      <c r="BH23" s="301">
        <f t="shared" si="13"/>
        <v>0</v>
      </c>
      <c r="BI23" s="301">
        <f t="shared" si="13"/>
        <v>0</v>
      </c>
      <c r="BJ23" s="301">
        <f t="shared" si="13"/>
        <v>0</v>
      </c>
      <c r="BK23" s="301">
        <f t="shared" si="13"/>
        <v>1.6</v>
      </c>
      <c r="BL23" s="301">
        <f t="shared" si="13"/>
        <v>0</v>
      </c>
      <c r="BM23" s="301">
        <f>SUM(BM24:BM24)</f>
        <v>0</v>
      </c>
      <c r="BN23" s="303" t="s">
        <v>260</v>
      </c>
      <c r="BO23" s="303" t="s">
        <v>260</v>
      </c>
      <c r="BP23" s="303" t="s">
        <v>261</v>
      </c>
    </row>
    <row r="24" ht="31.5" spans="1:68">
      <c r="A24" s="91">
        <v>7</v>
      </c>
      <c r="B24" s="304" t="s">
        <v>298</v>
      </c>
      <c r="C24" s="321" t="s">
        <v>296</v>
      </c>
      <c r="D24" s="119" t="s">
        <v>302</v>
      </c>
      <c r="E24" s="305" t="s">
        <v>273</v>
      </c>
      <c r="F24" s="306" t="s">
        <v>299</v>
      </c>
      <c r="G24" s="120" t="s">
        <v>300</v>
      </c>
      <c r="H24" s="307" t="s">
        <v>29</v>
      </c>
      <c r="I24" s="122">
        <f t="shared" si="2"/>
        <v>12278</v>
      </c>
      <c r="J24" s="133">
        <v>565</v>
      </c>
      <c r="K24" s="78">
        <v>1713</v>
      </c>
      <c r="L24" s="78">
        <v>10000</v>
      </c>
      <c r="M24" s="80">
        <v>1</v>
      </c>
      <c r="N24" s="80"/>
      <c r="O24" s="79">
        <v>5</v>
      </c>
      <c r="P24" s="79"/>
      <c r="Q24" s="79"/>
      <c r="R24" s="79"/>
      <c r="S24" s="79"/>
      <c r="T24" s="79"/>
      <c r="U24" s="80"/>
      <c r="V24" s="80"/>
      <c r="W24" s="80"/>
      <c r="X24" s="80"/>
      <c r="Y24" s="80"/>
      <c r="Z24" s="80"/>
      <c r="AA24" s="80"/>
      <c r="AB24" s="80"/>
      <c r="AC24" s="80"/>
      <c r="AD24" s="81"/>
      <c r="AE24" s="81"/>
      <c r="AF24" s="81"/>
      <c r="AG24" s="81"/>
      <c r="AH24" s="81"/>
      <c r="AI24" s="81"/>
      <c r="AJ24" s="81"/>
      <c r="AK24" s="81"/>
      <c r="AL24" s="81"/>
      <c r="AM24" s="81"/>
      <c r="AN24" s="81"/>
      <c r="AO24" s="81"/>
      <c r="AP24" s="81"/>
      <c r="AQ24" s="81"/>
      <c r="AR24" s="85">
        <v>100</v>
      </c>
      <c r="AS24" s="85">
        <v>100</v>
      </c>
      <c r="AT24" s="85" t="s">
        <v>256</v>
      </c>
      <c r="AU24" s="81" t="s">
        <v>257</v>
      </c>
      <c r="AV24" s="85">
        <v>100</v>
      </c>
      <c r="AW24" s="81" t="s">
        <v>269</v>
      </c>
      <c r="AX24" s="81" t="s">
        <v>257</v>
      </c>
      <c r="AY24" s="81" t="s">
        <v>271</v>
      </c>
      <c r="AZ24" s="316"/>
      <c r="BA24" s="316"/>
      <c r="BB24" s="316"/>
      <c r="BC24" s="316"/>
      <c r="BD24" s="81"/>
      <c r="BE24" s="81"/>
      <c r="BF24" s="316"/>
      <c r="BG24" s="81"/>
      <c r="BH24" s="81"/>
      <c r="BI24" s="81"/>
      <c r="BJ24" s="81"/>
      <c r="BK24" s="81"/>
      <c r="BL24" s="81"/>
      <c r="BM24" s="81"/>
      <c r="BN24" s="215" t="s">
        <v>260</v>
      </c>
      <c r="BO24" s="81" t="s">
        <v>260</v>
      </c>
      <c r="BP24" s="81" t="s">
        <v>261</v>
      </c>
    </row>
    <row r="25" s="222" customFormat="1" ht="19.5" spans="1:68">
      <c r="A25" s="90">
        <v>7</v>
      </c>
      <c r="B25" s="323" t="s">
        <v>303</v>
      </c>
      <c r="C25" s="321" t="s">
        <v>296</v>
      </c>
      <c r="D25" s="119" t="s">
        <v>302</v>
      </c>
      <c r="E25" s="305" t="s">
        <v>284</v>
      </c>
      <c r="F25" s="125" t="s">
        <v>285</v>
      </c>
      <c r="G25" s="125" t="s">
        <v>285</v>
      </c>
      <c r="H25" s="307" t="s">
        <v>36</v>
      </c>
      <c r="I25" s="122">
        <f t="shared" si="2"/>
        <v>600</v>
      </c>
      <c r="J25" s="152">
        <v>100</v>
      </c>
      <c r="K25" s="152">
        <v>200</v>
      </c>
      <c r="L25" s="152">
        <v>300</v>
      </c>
      <c r="M25" s="80"/>
      <c r="N25" s="80"/>
      <c r="O25" s="133"/>
      <c r="P25" s="133"/>
      <c r="Q25" s="133"/>
      <c r="R25" s="133"/>
      <c r="S25" s="133"/>
      <c r="T25" s="133"/>
      <c r="U25" s="308"/>
      <c r="V25" s="308"/>
      <c r="W25" s="308"/>
      <c r="X25" s="201"/>
      <c r="Y25" s="201"/>
      <c r="Z25" s="201"/>
      <c r="AA25" s="201"/>
      <c r="AB25" s="201"/>
      <c r="AC25" s="201"/>
      <c r="AD25" s="85"/>
      <c r="AE25" s="85"/>
      <c r="AF25" s="85"/>
      <c r="AG25" s="85"/>
      <c r="AH25" s="215"/>
      <c r="AI25" s="215"/>
      <c r="AJ25" s="215"/>
      <c r="AK25" s="215"/>
      <c r="AL25" s="215"/>
      <c r="AM25" s="215"/>
      <c r="AN25" s="85"/>
      <c r="AO25" s="85"/>
      <c r="AP25" s="85"/>
      <c r="AQ25" s="85"/>
      <c r="AR25" s="85">
        <v>100</v>
      </c>
      <c r="AS25" s="85">
        <v>100</v>
      </c>
      <c r="AT25" s="85" t="s">
        <v>256</v>
      </c>
      <c r="AU25" s="85" t="s">
        <v>257</v>
      </c>
      <c r="AV25" s="85">
        <v>100</v>
      </c>
      <c r="AW25" s="80" t="s">
        <v>269</v>
      </c>
      <c r="AX25" s="80" t="s">
        <v>270</v>
      </c>
      <c r="AY25" s="80" t="s">
        <v>271</v>
      </c>
      <c r="AZ25" s="215"/>
      <c r="BA25" s="310"/>
      <c r="BB25" s="310"/>
      <c r="BC25" s="314"/>
      <c r="BD25" s="215"/>
      <c r="BE25" s="194"/>
      <c r="BF25" s="194"/>
      <c r="BG25" s="194"/>
      <c r="BH25" s="215"/>
      <c r="BI25" s="215"/>
      <c r="BJ25" s="215"/>
      <c r="BK25" s="215">
        <v>1.6</v>
      </c>
      <c r="BL25" s="215"/>
      <c r="BM25" s="215"/>
      <c r="BN25" s="308" t="s">
        <v>260</v>
      </c>
      <c r="BO25" s="308" t="s">
        <v>260</v>
      </c>
      <c r="BP25" s="86" t="s">
        <v>261</v>
      </c>
    </row>
    <row r="26" ht="19.5" spans="1:68">
      <c r="A26" s="296">
        <v>8</v>
      </c>
      <c r="B26" s="297"/>
      <c r="C26" s="320" t="s">
        <v>296</v>
      </c>
      <c r="D26" s="312" t="s">
        <v>304</v>
      </c>
      <c r="E26" s="312"/>
      <c r="F26" s="312"/>
      <c r="G26" s="299"/>
      <c r="H26" s="299"/>
      <c r="I26" s="300">
        <f t="shared" si="2"/>
        <v>44069</v>
      </c>
      <c r="J26" s="302">
        <f t="shared" ref="J26:BM26" si="14">SUM(J27:J29)</f>
        <v>4930</v>
      </c>
      <c r="K26" s="302">
        <f t="shared" si="14"/>
        <v>5284</v>
      </c>
      <c r="L26" s="302">
        <f t="shared" si="14"/>
        <v>33855</v>
      </c>
      <c r="M26" s="302">
        <f t="shared" si="14"/>
        <v>2</v>
      </c>
      <c r="N26" s="302">
        <f t="shared" si="14"/>
        <v>0</v>
      </c>
      <c r="O26" s="302">
        <f t="shared" si="14"/>
        <v>41.8</v>
      </c>
      <c r="P26" s="302">
        <f t="shared" si="14"/>
        <v>0</v>
      </c>
      <c r="Q26" s="302">
        <f t="shared" si="14"/>
        <v>0</v>
      </c>
      <c r="R26" s="302">
        <f t="shared" si="14"/>
        <v>0</v>
      </c>
      <c r="S26" s="302">
        <f t="shared" si="14"/>
        <v>0</v>
      </c>
      <c r="T26" s="302">
        <f t="shared" si="14"/>
        <v>0</v>
      </c>
      <c r="U26" s="302">
        <f t="shared" si="14"/>
        <v>0</v>
      </c>
      <c r="V26" s="302">
        <f t="shared" si="14"/>
        <v>0</v>
      </c>
      <c r="W26" s="302">
        <f t="shared" si="14"/>
        <v>0</v>
      </c>
      <c r="X26" s="302">
        <f t="shared" si="14"/>
        <v>0</v>
      </c>
      <c r="Y26" s="302">
        <f t="shared" si="14"/>
        <v>0</v>
      </c>
      <c r="Z26" s="302">
        <f t="shared" si="14"/>
        <v>0</v>
      </c>
      <c r="AA26" s="302">
        <f t="shared" si="14"/>
        <v>0</v>
      </c>
      <c r="AB26" s="302">
        <f t="shared" si="14"/>
        <v>0</v>
      </c>
      <c r="AC26" s="302">
        <f t="shared" si="14"/>
        <v>0</v>
      </c>
      <c r="AD26" s="302">
        <f t="shared" si="14"/>
        <v>0</v>
      </c>
      <c r="AE26" s="302">
        <f t="shared" si="14"/>
        <v>0</v>
      </c>
      <c r="AF26" s="302">
        <f t="shared" si="14"/>
        <v>0</v>
      </c>
      <c r="AG26" s="302">
        <f t="shared" si="14"/>
        <v>0</v>
      </c>
      <c r="AH26" s="302">
        <f t="shared" si="14"/>
        <v>0</v>
      </c>
      <c r="AI26" s="302">
        <f t="shared" si="14"/>
        <v>0</v>
      </c>
      <c r="AJ26" s="302">
        <f t="shared" si="14"/>
        <v>0</v>
      </c>
      <c r="AK26" s="302">
        <f t="shared" si="14"/>
        <v>0</v>
      </c>
      <c r="AL26" s="302">
        <f t="shared" si="14"/>
        <v>0</v>
      </c>
      <c r="AM26" s="302">
        <f t="shared" si="14"/>
        <v>0</v>
      </c>
      <c r="AN26" s="302">
        <f t="shared" si="14"/>
        <v>0</v>
      </c>
      <c r="AO26" s="302">
        <f t="shared" si="14"/>
        <v>0</v>
      </c>
      <c r="AP26" s="302">
        <f t="shared" si="14"/>
        <v>0</v>
      </c>
      <c r="AQ26" s="302">
        <f t="shared" si="14"/>
        <v>0</v>
      </c>
      <c r="AR26" s="302">
        <v>100</v>
      </c>
      <c r="AS26" s="302">
        <v>100</v>
      </c>
      <c r="AT26" s="302" t="s">
        <v>256</v>
      </c>
      <c r="AU26" s="302" t="s">
        <v>257</v>
      </c>
      <c r="AV26" s="302">
        <v>100</v>
      </c>
      <c r="AW26" s="302" t="s">
        <v>269</v>
      </c>
      <c r="AX26" s="302" t="s">
        <v>270</v>
      </c>
      <c r="AY26" s="302" t="s">
        <v>271</v>
      </c>
      <c r="AZ26" s="302">
        <f t="shared" si="14"/>
        <v>0</v>
      </c>
      <c r="BA26" s="302">
        <f t="shared" si="14"/>
        <v>0</v>
      </c>
      <c r="BB26" s="302">
        <f t="shared" si="14"/>
        <v>0</v>
      </c>
      <c r="BC26" s="302">
        <f t="shared" si="14"/>
        <v>0</v>
      </c>
      <c r="BD26" s="302">
        <f t="shared" si="14"/>
        <v>0</v>
      </c>
      <c r="BE26" s="302">
        <f t="shared" si="14"/>
        <v>0</v>
      </c>
      <c r="BF26" s="302">
        <f t="shared" si="14"/>
        <v>0</v>
      </c>
      <c r="BG26" s="302">
        <f t="shared" si="14"/>
        <v>0</v>
      </c>
      <c r="BH26" s="302">
        <f t="shared" si="14"/>
        <v>0</v>
      </c>
      <c r="BI26" s="302">
        <f t="shared" si="14"/>
        <v>0</v>
      </c>
      <c r="BJ26" s="302">
        <f t="shared" si="14"/>
        <v>0</v>
      </c>
      <c r="BK26" s="302">
        <f t="shared" si="14"/>
        <v>1.6</v>
      </c>
      <c r="BL26" s="302">
        <f t="shared" si="14"/>
        <v>0</v>
      </c>
      <c r="BM26" s="302">
        <f t="shared" si="14"/>
        <v>0</v>
      </c>
      <c r="BN26" s="303" t="s">
        <v>260</v>
      </c>
      <c r="BO26" s="303" t="s">
        <v>260</v>
      </c>
      <c r="BP26" s="303" t="s">
        <v>261</v>
      </c>
    </row>
    <row r="27" ht="31.5" spans="1:68">
      <c r="A27" s="91">
        <v>8</v>
      </c>
      <c r="B27" s="304" t="s">
        <v>298</v>
      </c>
      <c r="C27" s="321" t="s">
        <v>296</v>
      </c>
      <c r="D27" s="119" t="s">
        <v>305</v>
      </c>
      <c r="E27" s="305" t="s">
        <v>273</v>
      </c>
      <c r="F27" s="306" t="s">
        <v>299</v>
      </c>
      <c r="G27" s="120" t="s">
        <v>300</v>
      </c>
      <c r="H27" s="307" t="s">
        <v>29</v>
      </c>
      <c r="I27" s="122">
        <f t="shared" si="2"/>
        <v>37972</v>
      </c>
      <c r="J27" s="78">
        <v>2972</v>
      </c>
      <c r="K27" s="78">
        <v>5000</v>
      </c>
      <c r="L27" s="78">
        <v>30000</v>
      </c>
      <c r="M27" s="80">
        <v>1</v>
      </c>
      <c r="N27" s="80"/>
      <c r="O27" s="80">
        <v>24.5</v>
      </c>
      <c r="P27" s="80"/>
      <c r="Q27" s="80"/>
      <c r="R27" s="80"/>
      <c r="S27" s="80"/>
      <c r="T27" s="80"/>
      <c r="U27" s="80"/>
      <c r="V27" s="80"/>
      <c r="W27" s="80"/>
      <c r="X27" s="80"/>
      <c r="Y27" s="80"/>
      <c r="Z27" s="80"/>
      <c r="AA27" s="80"/>
      <c r="AB27" s="80"/>
      <c r="AC27" s="80"/>
      <c r="AD27" s="81"/>
      <c r="AE27" s="81"/>
      <c r="AF27" s="81"/>
      <c r="AG27" s="81"/>
      <c r="AH27" s="81"/>
      <c r="AI27" s="81"/>
      <c r="AJ27" s="81"/>
      <c r="AK27" s="81"/>
      <c r="AL27" s="81"/>
      <c r="AM27" s="81"/>
      <c r="AN27" s="81"/>
      <c r="AO27" s="81"/>
      <c r="AP27" s="81"/>
      <c r="AQ27" s="81"/>
      <c r="AR27" s="81">
        <v>100</v>
      </c>
      <c r="AS27" s="81">
        <v>100</v>
      </c>
      <c r="AT27" s="81" t="s">
        <v>256</v>
      </c>
      <c r="AU27" s="81" t="s">
        <v>257</v>
      </c>
      <c r="AV27" s="81">
        <v>100</v>
      </c>
      <c r="AW27" s="81" t="s">
        <v>269</v>
      </c>
      <c r="AX27" s="81" t="s">
        <v>257</v>
      </c>
      <c r="AY27" s="81" t="s">
        <v>271</v>
      </c>
      <c r="AZ27" s="316"/>
      <c r="BA27" s="316"/>
      <c r="BB27" s="316"/>
      <c r="BC27" s="316"/>
      <c r="BD27" s="81"/>
      <c r="BE27" s="81"/>
      <c r="BF27" s="316"/>
      <c r="BG27" s="81"/>
      <c r="BH27" s="81"/>
      <c r="BI27" s="81"/>
      <c r="BJ27" s="81"/>
      <c r="BK27" s="81"/>
      <c r="BL27" s="81"/>
      <c r="BM27" s="81"/>
      <c r="BN27" s="81" t="s">
        <v>260</v>
      </c>
      <c r="BO27" s="81" t="s">
        <v>260</v>
      </c>
      <c r="BP27" s="81" t="s">
        <v>261</v>
      </c>
    </row>
    <row r="28" ht="31.5" spans="1:68">
      <c r="A28" s="91">
        <v>8</v>
      </c>
      <c r="B28" s="304" t="s">
        <v>306</v>
      </c>
      <c r="C28" s="321" t="s">
        <v>296</v>
      </c>
      <c r="D28" s="119" t="s">
        <v>305</v>
      </c>
      <c r="E28" s="305" t="s">
        <v>273</v>
      </c>
      <c r="F28" s="306" t="s">
        <v>299</v>
      </c>
      <c r="G28" s="120" t="s">
        <v>300</v>
      </c>
      <c r="H28" s="307" t="s">
        <v>29</v>
      </c>
      <c r="I28" s="122">
        <f t="shared" si="2"/>
        <v>5497</v>
      </c>
      <c r="J28" s="78">
        <v>1868</v>
      </c>
      <c r="K28" s="78">
        <v>74</v>
      </c>
      <c r="L28" s="78">
        <v>3555</v>
      </c>
      <c r="M28" s="80">
        <v>1</v>
      </c>
      <c r="N28" s="80"/>
      <c r="O28" s="80">
        <v>17.3</v>
      </c>
      <c r="P28" s="80"/>
      <c r="Q28" s="80"/>
      <c r="R28" s="80"/>
      <c r="S28" s="80"/>
      <c r="T28" s="80"/>
      <c r="U28" s="80"/>
      <c r="V28" s="80"/>
      <c r="W28" s="80"/>
      <c r="X28" s="80"/>
      <c r="Y28" s="80"/>
      <c r="Z28" s="80"/>
      <c r="AA28" s="80"/>
      <c r="AB28" s="80"/>
      <c r="AC28" s="80"/>
      <c r="AD28" s="81"/>
      <c r="AE28" s="81"/>
      <c r="AF28" s="81"/>
      <c r="AG28" s="81"/>
      <c r="AH28" s="81"/>
      <c r="AI28" s="81"/>
      <c r="AJ28" s="81"/>
      <c r="AK28" s="81"/>
      <c r="AL28" s="81"/>
      <c r="AM28" s="81"/>
      <c r="AN28" s="81"/>
      <c r="AO28" s="81"/>
      <c r="AP28" s="81"/>
      <c r="AQ28" s="81"/>
      <c r="AR28" s="85">
        <v>100</v>
      </c>
      <c r="AS28" s="85">
        <v>100</v>
      </c>
      <c r="AT28" s="85" t="s">
        <v>256</v>
      </c>
      <c r="AU28" s="81" t="s">
        <v>257</v>
      </c>
      <c r="AV28" s="85">
        <v>100</v>
      </c>
      <c r="AW28" s="81" t="s">
        <v>269</v>
      </c>
      <c r="AX28" s="81" t="s">
        <v>257</v>
      </c>
      <c r="AY28" s="81" t="s">
        <v>271</v>
      </c>
      <c r="AZ28" s="316"/>
      <c r="BA28" s="316"/>
      <c r="BB28" s="316"/>
      <c r="BC28" s="316"/>
      <c r="BD28" s="81"/>
      <c r="BE28" s="81"/>
      <c r="BF28" s="316"/>
      <c r="BG28" s="81"/>
      <c r="BH28" s="81"/>
      <c r="BI28" s="81"/>
      <c r="BJ28" s="81"/>
      <c r="BK28" s="81"/>
      <c r="BL28" s="81"/>
      <c r="BM28" s="81"/>
      <c r="BN28" s="215" t="s">
        <v>260</v>
      </c>
      <c r="BO28" s="81" t="s">
        <v>260</v>
      </c>
      <c r="BP28" s="81" t="s">
        <v>261</v>
      </c>
    </row>
    <row r="29" s="222" customFormat="1" ht="19.5" spans="1:68">
      <c r="A29" s="90">
        <v>8</v>
      </c>
      <c r="B29" s="323" t="s">
        <v>307</v>
      </c>
      <c r="C29" s="321" t="s">
        <v>296</v>
      </c>
      <c r="D29" s="123" t="s">
        <v>305</v>
      </c>
      <c r="E29" s="305" t="s">
        <v>284</v>
      </c>
      <c r="F29" s="125" t="s">
        <v>285</v>
      </c>
      <c r="G29" s="125" t="s">
        <v>285</v>
      </c>
      <c r="H29" s="307" t="s">
        <v>36</v>
      </c>
      <c r="I29" s="122">
        <f t="shared" si="2"/>
        <v>600</v>
      </c>
      <c r="J29" s="152">
        <v>90</v>
      </c>
      <c r="K29" s="152">
        <v>210</v>
      </c>
      <c r="L29" s="152">
        <v>300</v>
      </c>
      <c r="M29" s="8"/>
      <c r="N29" s="80"/>
      <c r="O29" s="80"/>
      <c r="P29" s="80"/>
      <c r="Q29" s="80"/>
      <c r="R29" s="80"/>
      <c r="S29" s="80"/>
      <c r="T29" s="80"/>
      <c r="U29" s="80"/>
      <c r="V29" s="80"/>
      <c r="W29" s="80"/>
      <c r="X29" s="80"/>
      <c r="Y29" s="80"/>
      <c r="Z29" s="80"/>
      <c r="AA29" s="80"/>
      <c r="AB29" s="80"/>
      <c r="AC29" s="80"/>
      <c r="AD29" s="81"/>
      <c r="AE29" s="81"/>
      <c r="AF29" s="81"/>
      <c r="AG29" s="81"/>
      <c r="AH29" s="81"/>
      <c r="AI29" s="81"/>
      <c r="AJ29" s="81"/>
      <c r="AK29" s="81"/>
      <c r="AL29" s="81"/>
      <c r="AM29" s="81"/>
      <c r="AN29" s="81"/>
      <c r="AO29" s="81"/>
      <c r="AP29" s="81"/>
      <c r="AQ29" s="81"/>
      <c r="AR29" s="85">
        <v>100</v>
      </c>
      <c r="AS29" s="85">
        <v>100</v>
      </c>
      <c r="AT29" s="85" t="s">
        <v>256</v>
      </c>
      <c r="AU29" s="85" t="s">
        <v>257</v>
      </c>
      <c r="AV29" s="85">
        <v>100</v>
      </c>
      <c r="AW29" s="81" t="s">
        <v>269</v>
      </c>
      <c r="AX29" s="81" t="s">
        <v>257</v>
      </c>
      <c r="AY29" s="81" t="s">
        <v>271</v>
      </c>
      <c r="AZ29" s="81"/>
      <c r="BA29" s="316"/>
      <c r="BB29" s="316"/>
      <c r="BC29" s="324"/>
      <c r="BD29" s="81"/>
      <c r="BE29" s="81"/>
      <c r="BF29" s="81"/>
      <c r="BG29" s="81"/>
      <c r="BH29" s="81"/>
      <c r="BI29" s="81"/>
      <c r="BJ29" s="81"/>
      <c r="BK29" s="81">
        <v>1.6</v>
      </c>
      <c r="BL29" s="81"/>
      <c r="BM29" s="81"/>
      <c r="BN29" s="308" t="s">
        <v>260</v>
      </c>
      <c r="BO29" s="308" t="s">
        <v>260</v>
      </c>
      <c r="BP29" s="86" t="s">
        <v>261</v>
      </c>
    </row>
    <row r="30" ht="19.5" spans="1:68">
      <c r="A30" s="296">
        <v>9</v>
      </c>
      <c r="B30" s="297"/>
      <c r="C30" s="320" t="s">
        <v>296</v>
      </c>
      <c r="D30" s="312" t="s">
        <v>308</v>
      </c>
      <c r="E30" s="312"/>
      <c r="F30" s="298"/>
      <c r="G30" s="299"/>
      <c r="H30" s="299"/>
      <c r="I30" s="300">
        <f t="shared" si="2"/>
        <v>7735</v>
      </c>
      <c r="J30" s="302">
        <f>SUM(J31:J33)</f>
        <v>5655</v>
      </c>
      <c r="K30" s="302">
        <f t="shared" ref="K30:AQ30" si="15">SUM(K31:K33)</f>
        <v>-609</v>
      </c>
      <c r="L30" s="302">
        <f t="shared" si="15"/>
        <v>2689</v>
      </c>
      <c r="M30" s="302">
        <f t="shared" si="15"/>
        <v>1</v>
      </c>
      <c r="N30" s="302">
        <f t="shared" si="15"/>
        <v>1</v>
      </c>
      <c r="O30" s="302">
        <f t="shared" si="15"/>
        <v>13</v>
      </c>
      <c r="P30" s="302">
        <f t="shared" si="15"/>
        <v>0</v>
      </c>
      <c r="Q30" s="302">
        <f t="shared" si="15"/>
        <v>0</v>
      </c>
      <c r="R30" s="302">
        <f t="shared" si="15"/>
        <v>0</v>
      </c>
      <c r="S30" s="302">
        <f t="shared" si="15"/>
        <v>0</v>
      </c>
      <c r="T30" s="302">
        <f t="shared" si="15"/>
        <v>1</v>
      </c>
      <c r="U30" s="302">
        <f t="shared" si="15"/>
        <v>0</v>
      </c>
      <c r="V30" s="302">
        <f t="shared" si="15"/>
        <v>0</v>
      </c>
      <c r="W30" s="302">
        <f t="shared" si="15"/>
        <v>0</v>
      </c>
      <c r="X30" s="302">
        <f t="shared" si="15"/>
        <v>0</v>
      </c>
      <c r="Y30" s="302">
        <f t="shared" si="15"/>
        <v>0</v>
      </c>
      <c r="Z30" s="302">
        <f t="shared" si="15"/>
        <v>0</v>
      </c>
      <c r="AA30" s="302">
        <f t="shared" si="15"/>
        <v>0</v>
      </c>
      <c r="AB30" s="302">
        <f t="shared" si="15"/>
        <v>0</v>
      </c>
      <c r="AC30" s="302">
        <f t="shared" si="15"/>
        <v>0</v>
      </c>
      <c r="AD30" s="302">
        <f t="shared" si="15"/>
        <v>0</v>
      </c>
      <c r="AE30" s="302">
        <f t="shared" si="15"/>
        <v>0</v>
      </c>
      <c r="AF30" s="302">
        <f t="shared" si="15"/>
        <v>0</v>
      </c>
      <c r="AG30" s="302">
        <f t="shared" si="15"/>
        <v>0</v>
      </c>
      <c r="AH30" s="302">
        <f t="shared" si="15"/>
        <v>0</v>
      </c>
      <c r="AI30" s="302">
        <f t="shared" si="15"/>
        <v>0</v>
      </c>
      <c r="AJ30" s="302">
        <f t="shared" si="15"/>
        <v>0</v>
      </c>
      <c r="AK30" s="302">
        <f t="shared" si="15"/>
        <v>0</v>
      </c>
      <c r="AL30" s="302">
        <f t="shared" si="15"/>
        <v>0</v>
      </c>
      <c r="AM30" s="302">
        <f t="shared" si="15"/>
        <v>0</v>
      </c>
      <c r="AN30" s="302">
        <f t="shared" si="15"/>
        <v>0</v>
      </c>
      <c r="AO30" s="302">
        <f t="shared" si="15"/>
        <v>0</v>
      </c>
      <c r="AP30" s="302">
        <f t="shared" si="15"/>
        <v>1</v>
      </c>
      <c r="AQ30" s="302">
        <f t="shared" si="15"/>
        <v>0</v>
      </c>
      <c r="AR30" s="302">
        <v>100</v>
      </c>
      <c r="AS30" s="302">
        <v>100</v>
      </c>
      <c r="AT30" s="302" t="s">
        <v>256</v>
      </c>
      <c r="AU30" s="302" t="s">
        <v>257</v>
      </c>
      <c r="AV30" s="302">
        <v>100</v>
      </c>
      <c r="AW30" s="302" t="s">
        <v>269</v>
      </c>
      <c r="AX30" s="302" t="s">
        <v>270</v>
      </c>
      <c r="AY30" s="302" t="s">
        <v>271</v>
      </c>
      <c r="AZ30" s="302">
        <f>SUM(AZ31:AZ33)</f>
        <v>0</v>
      </c>
      <c r="BA30" s="302">
        <f t="shared" ref="BA30:BM30" si="16">SUM(BA31:BA33)</f>
        <v>0</v>
      </c>
      <c r="BB30" s="302">
        <f t="shared" si="16"/>
        <v>0</v>
      </c>
      <c r="BC30" s="302">
        <f t="shared" si="16"/>
        <v>0</v>
      </c>
      <c r="BD30" s="302">
        <f t="shared" si="16"/>
        <v>0</v>
      </c>
      <c r="BE30" s="302">
        <f t="shared" si="16"/>
        <v>0</v>
      </c>
      <c r="BF30" s="302">
        <f t="shared" si="16"/>
        <v>0</v>
      </c>
      <c r="BG30" s="302">
        <f t="shared" si="16"/>
        <v>0</v>
      </c>
      <c r="BH30" s="302">
        <f t="shared" si="16"/>
        <v>0</v>
      </c>
      <c r="BI30" s="302">
        <f t="shared" si="16"/>
        <v>0</v>
      </c>
      <c r="BJ30" s="302">
        <f t="shared" si="16"/>
        <v>0</v>
      </c>
      <c r="BK30" s="302">
        <f t="shared" si="16"/>
        <v>0</v>
      </c>
      <c r="BL30" s="302">
        <f t="shared" si="16"/>
        <v>0</v>
      </c>
      <c r="BM30" s="302">
        <f t="shared" si="16"/>
        <v>0</v>
      </c>
      <c r="BN30" s="303" t="s">
        <v>260</v>
      </c>
      <c r="BO30" s="303" t="s">
        <v>260</v>
      </c>
      <c r="BP30" s="303" t="s">
        <v>261</v>
      </c>
    </row>
    <row r="31" s="223" customFormat="1" ht="31.5" spans="1:68">
      <c r="A31" s="91">
        <v>9</v>
      </c>
      <c r="B31" s="304" t="s">
        <v>309</v>
      </c>
      <c r="C31" s="321" t="s">
        <v>296</v>
      </c>
      <c r="D31" s="119" t="s">
        <v>310</v>
      </c>
      <c r="E31" s="305" t="s">
        <v>273</v>
      </c>
      <c r="F31" s="306" t="s">
        <v>299</v>
      </c>
      <c r="G31" s="120" t="s">
        <v>300</v>
      </c>
      <c r="H31" s="307" t="s">
        <v>36</v>
      </c>
      <c r="I31" s="122">
        <f t="shared" si="2"/>
        <v>3484</v>
      </c>
      <c r="J31" s="78">
        <v>1404</v>
      </c>
      <c r="K31" s="78">
        <v>-609</v>
      </c>
      <c r="L31" s="78">
        <v>2689</v>
      </c>
      <c r="M31" s="80">
        <v>1</v>
      </c>
      <c r="N31" s="80">
        <v>1</v>
      </c>
      <c r="O31" s="79">
        <v>13</v>
      </c>
      <c r="P31" s="79"/>
      <c r="Q31" s="79"/>
      <c r="R31" s="79"/>
      <c r="S31" s="79"/>
      <c r="T31" s="79"/>
      <c r="U31" s="122"/>
      <c r="V31" s="122"/>
      <c r="W31" s="122"/>
      <c r="X31" s="122"/>
      <c r="Y31" s="122"/>
      <c r="Z31" s="122"/>
      <c r="AA31" s="122"/>
      <c r="AB31" s="122"/>
      <c r="AC31" s="122"/>
      <c r="AD31" s="81"/>
      <c r="AE31" s="81"/>
      <c r="AF31" s="81"/>
      <c r="AG31" s="81"/>
      <c r="AH31" s="80"/>
      <c r="AI31" s="81"/>
      <c r="AJ31" s="81"/>
      <c r="AK31" s="81"/>
      <c r="AL31" s="81"/>
      <c r="AM31" s="81"/>
      <c r="AN31" s="81"/>
      <c r="AO31" s="81"/>
      <c r="AP31" s="81"/>
      <c r="AQ31" s="81"/>
      <c r="AR31" s="85">
        <v>100</v>
      </c>
      <c r="AS31" s="85">
        <v>100</v>
      </c>
      <c r="AT31" s="85" t="s">
        <v>256</v>
      </c>
      <c r="AU31" s="81" t="s">
        <v>257</v>
      </c>
      <c r="AV31" s="85">
        <v>100</v>
      </c>
      <c r="AW31" s="81" t="s">
        <v>269</v>
      </c>
      <c r="AX31" s="81" t="s">
        <v>257</v>
      </c>
      <c r="AY31" s="81" t="s">
        <v>271</v>
      </c>
      <c r="AZ31" s="316"/>
      <c r="BA31" s="316"/>
      <c r="BB31" s="316"/>
      <c r="BC31" s="316"/>
      <c r="BD31" s="81"/>
      <c r="BE31" s="81"/>
      <c r="BF31" s="316"/>
      <c r="BG31" s="81"/>
      <c r="BH31" s="81"/>
      <c r="BI31" s="81"/>
      <c r="BJ31" s="122"/>
      <c r="BK31" s="81"/>
      <c r="BL31" s="81"/>
      <c r="BM31" s="81"/>
      <c r="BN31" s="81" t="s">
        <v>260</v>
      </c>
      <c r="BO31" s="81" t="s">
        <v>260</v>
      </c>
      <c r="BP31" s="81" t="s">
        <v>261</v>
      </c>
    </row>
    <row r="32" ht="19.5" spans="1:68">
      <c r="A32" s="91">
        <v>9</v>
      </c>
      <c r="B32" s="315" t="s">
        <v>311</v>
      </c>
      <c r="C32" s="91" t="s">
        <v>296</v>
      </c>
      <c r="D32" s="119" t="s">
        <v>310</v>
      </c>
      <c r="E32" s="305" t="s">
        <v>273</v>
      </c>
      <c r="F32" s="306" t="s">
        <v>274</v>
      </c>
      <c r="G32" s="120" t="s">
        <v>289</v>
      </c>
      <c r="H32" s="307" t="s">
        <v>36</v>
      </c>
      <c r="I32" s="122">
        <f t="shared" si="2"/>
        <v>225</v>
      </c>
      <c r="J32" s="80">
        <v>225</v>
      </c>
      <c r="K32" s="80"/>
      <c r="L32" s="80"/>
      <c r="M32" s="80"/>
      <c r="N32" s="80"/>
      <c r="O32" s="80"/>
      <c r="P32" s="80"/>
      <c r="Q32" s="80"/>
      <c r="R32" s="80"/>
      <c r="S32" s="80"/>
      <c r="T32" s="80">
        <v>1</v>
      </c>
      <c r="U32" s="122"/>
      <c r="V32" s="122"/>
      <c r="W32" s="122"/>
      <c r="X32" s="80"/>
      <c r="Y32" s="80"/>
      <c r="Z32" s="80"/>
      <c r="AA32" s="80"/>
      <c r="AB32" s="80"/>
      <c r="AC32" s="80"/>
      <c r="AD32" s="122"/>
      <c r="AE32" s="122"/>
      <c r="AF32" s="122"/>
      <c r="AG32" s="122"/>
      <c r="AH32" s="80"/>
      <c r="AI32" s="80"/>
      <c r="AJ32" s="80"/>
      <c r="AK32" s="80"/>
      <c r="AL32" s="80"/>
      <c r="AM32" s="80"/>
      <c r="AN32" s="122"/>
      <c r="AO32" s="122"/>
      <c r="AP32" s="122"/>
      <c r="AQ32" s="122"/>
      <c r="AR32" s="81">
        <v>100</v>
      </c>
      <c r="AS32" s="81">
        <v>100</v>
      </c>
      <c r="AT32" s="81" t="s">
        <v>256</v>
      </c>
      <c r="AU32" s="81" t="s">
        <v>257</v>
      </c>
      <c r="AV32" s="81">
        <v>100</v>
      </c>
      <c r="AW32" s="81" t="s">
        <v>269</v>
      </c>
      <c r="AX32" s="81" t="s">
        <v>257</v>
      </c>
      <c r="AY32" s="81" t="s">
        <v>271</v>
      </c>
      <c r="AZ32" s="122"/>
      <c r="BA32" s="80"/>
      <c r="BB32" s="80"/>
      <c r="BC32" s="122"/>
      <c r="BD32" s="80"/>
      <c r="BE32" s="122"/>
      <c r="BF32" s="122"/>
      <c r="BG32" s="122"/>
      <c r="BH32" s="122"/>
      <c r="BI32" s="80"/>
      <c r="BJ32" s="325"/>
      <c r="BK32" s="122"/>
      <c r="BL32" s="122"/>
      <c r="BM32" s="122"/>
      <c r="BN32" s="326" t="s">
        <v>260</v>
      </c>
      <c r="BO32" s="81" t="s">
        <v>260</v>
      </c>
      <c r="BP32" s="81" t="s">
        <v>261</v>
      </c>
    </row>
    <row r="33" ht="19.5" spans="1:68">
      <c r="A33" s="91">
        <v>9</v>
      </c>
      <c r="B33" s="327" t="s">
        <v>312</v>
      </c>
      <c r="C33" s="321" t="s">
        <v>296</v>
      </c>
      <c r="D33" s="119" t="s">
        <v>310</v>
      </c>
      <c r="E33" s="125" t="s">
        <v>284</v>
      </c>
      <c r="F33" s="125" t="s">
        <v>285</v>
      </c>
      <c r="G33" s="125" t="s">
        <v>313</v>
      </c>
      <c r="H33" s="307" t="s">
        <v>36</v>
      </c>
      <c r="I33" s="122">
        <f t="shared" si="2"/>
        <v>4026</v>
      </c>
      <c r="J33" s="80">
        <v>4026</v>
      </c>
      <c r="K33" s="80"/>
      <c r="L33" s="80"/>
      <c r="M33" s="80"/>
      <c r="N33" s="80"/>
      <c r="O33" s="79"/>
      <c r="P33" s="79"/>
      <c r="Q33" s="79"/>
      <c r="R33" s="79"/>
      <c r="S33" s="79"/>
      <c r="T33" s="79"/>
      <c r="U33" s="122"/>
      <c r="V33" s="122"/>
      <c r="W33" s="122"/>
      <c r="X33" s="122"/>
      <c r="Y33" s="122"/>
      <c r="Z33" s="122"/>
      <c r="AA33" s="122"/>
      <c r="AB33" s="122"/>
      <c r="AC33" s="122"/>
      <c r="AD33" s="81"/>
      <c r="AE33" s="81"/>
      <c r="AF33" s="81"/>
      <c r="AG33" s="81"/>
      <c r="AH33" s="80"/>
      <c r="AI33" s="81"/>
      <c r="AJ33" s="81"/>
      <c r="AK33" s="81"/>
      <c r="AL33" s="81"/>
      <c r="AM33" s="81"/>
      <c r="AN33" s="81"/>
      <c r="AO33" s="81"/>
      <c r="AP33" s="81">
        <v>1</v>
      </c>
      <c r="AQ33" s="81"/>
      <c r="AR33" s="79">
        <v>100</v>
      </c>
      <c r="AS33" s="79">
        <v>100</v>
      </c>
      <c r="AT33" s="81" t="s">
        <v>256</v>
      </c>
      <c r="AU33" s="79" t="s">
        <v>266</v>
      </c>
      <c r="AV33" s="79">
        <v>100</v>
      </c>
      <c r="AW33" s="81" t="s">
        <v>269</v>
      </c>
      <c r="AX33" s="81" t="s">
        <v>257</v>
      </c>
      <c r="AY33" s="81" t="s">
        <v>271</v>
      </c>
      <c r="AZ33" s="81"/>
      <c r="BA33" s="316"/>
      <c r="BB33" s="316"/>
      <c r="BC33" s="81"/>
      <c r="BD33" s="81"/>
      <c r="BE33" s="81"/>
      <c r="BF33" s="81"/>
      <c r="BG33" s="81"/>
      <c r="BH33" s="81"/>
      <c r="BI33" s="81"/>
      <c r="BJ33" s="80"/>
      <c r="BK33" s="316"/>
      <c r="BL33" s="81"/>
      <c r="BM33" s="81"/>
      <c r="BN33" s="81" t="s">
        <v>260</v>
      </c>
      <c r="BO33" s="81" t="s">
        <v>260</v>
      </c>
      <c r="BP33" s="81" t="s">
        <v>261</v>
      </c>
    </row>
    <row r="34" s="217" customFormat="1" ht="15.75" spans="1:68">
      <c r="A34" s="290" t="s">
        <v>314</v>
      </c>
      <c r="B34" s="317"/>
      <c r="C34" s="318"/>
      <c r="D34" s="291" t="s">
        <v>315</v>
      </c>
      <c r="E34" s="291"/>
      <c r="F34" s="292"/>
      <c r="G34" s="292"/>
      <c r="H34" s="292"/>
      <c r="I34" s="294">
        <f t="shared" si="2"/>
        <v>16529</v>
      </c>
      <c r="J34" s="319">
        <f>SUM(J35,J39,J43,J45,J47,J49,J53,J59)</f>
        <v>13309</v>
      </c>
      <c r="K34" s="319">
        <f t="shared" ref="K34:AQ34" si="17">SUM(K35,K39,K43,K45,K47,K49,K53,K59)</f>
        <v>1560</v>
      </c>
      <c r="L34" s="319">
        <f t="shared" si="17"/>
        <v>1660</v>
      </c>
      <c r="M34" s="319">
        <f t="shared" si="17"/>
        <v>3</v>
      </c>
      <c r="N34" s="319">
        <f t="shared" si="17"/>
        <v>0</v>
      </c>
      <c r="O34" s="319">
        <f t="shared" si="17"/>
        <v>30</v>
      </c>
      <c r="P34" s="319">
        <f t="shared" si="17"/>
        <v>0</v>
      </c>
      <c r="Q34" s="319">
        <f t="shared" si="17"/>
        <v>0</v>
      </c>
      <c r="R34" s="319">
        <f t="shared" si="17"/>
        <v>0</v>
      </c>
      <c r="S34" s="319">
        <f t="shared" si="17"/>
        <v>93</v>
      </c>
      <c r="T34" s="319">
        <f t="shared" si="17"/>
        <v>6</v>
      </c>
      <c r="U34" s="319">
        <f t="shared" si="17"/>
        <v>0</v>
      </c>
      <c r="V34" s="319">
        <f t="shared" si="17"/>
        <v>0</v>
      </c>
      <c r="W34" s="319">
        <f t="shared" si="17"/>
        <v>0</v>
      </c>
      <c r="X34" s="319">
        <f t="shared" si="17"/>
        <v>0</v>
      </c>
      <c r="Y34" s="319">
        <f t="shared" si="17"/>
        <v>0</v>
      </c>
      <c r="Z34" s="319">
        <f t="shared" si="17"/>
        <v>0</v>
      </c>
      <c r="AA34" s="319">
        <f t="shared" si="17"/>
        <v>42.4</v>
      </c>
      <c r="AB34" s="319">
        <f t="shared" si="17"/>
        <v>1</v>
      </c>
      <c r="AC34" s="319">
        <f t="shared" si="17"/>
        <v>0</v>
      </c>
      <c r="AD34" s="319">
        <f t="shared" si="17"/>
        <v>0</v>
      </c>
      <c r="AE34" s="319">
        <f t="shared" si="17"/>
        <v>0</v>
      </c>
      <c r="AF34" s="319">
        <f t="shared" si="17"/>
        <v>0</v>
      </c>
      <c r="AG34" s="319">
        <f t="shared" si="17"/>
        <v>0</v>
      </c>
      <c r="AH34" s="319">
        <f t="shared" si="17"/>
        <v>1</v>
      </c>
      <c r="AI34" s="319">
        <f t="shared" si="17"/>
        <v>1</v>
      </c>
      <c r="AJ34" s="319">
        <f t="shared" si="17"/>
        <v>0</v>
      </c>
      <c r="AK34" s="319">
        <f t="shared" si="17"/>
        <v>0</v>
      </c>
      <c r="AL34" s="319">
        <f t="shared" si="17"/>
        <v>0</v>
      </c>
      <c r="AM34" s="319">
        <f t="shared" si="17"/>
        <v>0</v>
      </c>
      <c r="AN34" s="319">
        <f t="shared" si="17"/>
        <v>0</v>
      </c>
      <c r="AO34" s="319">
        <f t="shared" si="17"/>
        <v>0</v>
      </c>
      <c r="AP34" s="319">
        <f t="shared" si="17"/>
        <v>0</v>
      </c>
      <c r="AQ34" s="319">
        <f t="shared" si="17"/>
        <v>1</v>
      </c>
      <c r="AR34" s="294">
        <v>100</v>
      </c>
      <c r="AS34" s="294">
        <v>100</v>
      </c>
      <c r="AT34" s="294" t="s">
        <v>264</v>
      </c>
      <c r="AU34" s="294" t="s">
        <v>257</v>
      </c>
      <c r="AV34" s="294">
        <v>100</v>
      </c>
      <c r="AW34" s="294" t="s">
        <v>265</v>
      </c>
      <c r="AX34" s="294" t="s">
        <v>257</v>
      </c>
      <c r="AY34" s="294" t="s">
        <v>266</v>
      </c>
      <c r="AZ34" s="319">
        <f>SUM(AZ35,AZ39,AZ43,AZ45,AZ47,AZ49,AZ53,AZ59)</f>
        <v>0</v>
      </c>
      <c r="BA34" s="319">
        <f t="shared" ref="BA34:BM34" si="18">SUM(BA35,BA39,BA43,BA45,BA47,BA49,BA53,BA59)</f>
        <v>0</v>
      </c>
      <c r="BB34" s="319">
        <f t="shared" si="18"/>
        <v>0</v>
      </c>
      <c r="BC34" s="319">
        <f t="shared" si="18"/>
        <v>0</v>
      </c>
      <c r="BD34" s="319">
        <f t="shared" si="18"/>
        <v>0</v>
      </c>
      <c r="BE34" s="319">
        <f t="shared" si="18"/>
        <v>0</v>
      </c>
      <c r="BF34" s="319">
        <f t="shared" si="18"/>
        <v>0</v>
      </c>
      <c r="BG34" s="319">
        <f t="shared" si="18"/>
        <v>0</v>
      </c>
      <c r="BH34" s="319">
        <f t="shared" si="18"/>
        <v>0</v>
      </c>
      <c r="BI34" s="319">
        <f t="shared" si="18"/>
        <v>0</v>
      </c>
      <c r="BJ34" s="319">
        <f t="shared" si="18"/>
        <v>0</v>
      </c>
      <c r="BK34" s="319">
        <f t="shared" si="18"/>
        <v>2.1</v>
      </c>
      <c r="BL34" s="319">
        <f t="shared" si="18"/>
        <v>0</v>
      </c>
      <c r="BM34" s="319">
        <f t="shared" si="18"/>
        <v>0</v>
      </c>
      <c r="BN34" s="295" t="s">
        <v>260</v>
      </c>
      <c r="BO34" s="295" t="s">
        <v>260</v>
      </c>
      <c r="BP34" s="295" t="s">
        <v>261</v>
      </c>
    </row>
    <row r="35" ht="19.5" spans="1:68">
      <c r="A35" s="296">
        <v>10</v>
      </c>
      <c r="B35" s="297"/>
      <c r="C35" s="320" t="s">
        <v>316</v>
      </c>
      <c r="D35" s="312" t="s">
        <v>317</v>
      </c>
      <c r="E35" s="312"/>
      <c r="F35" s="298"/>
      <c r="G35" s="298"/>
      <c r="H35" s="298"/>
      <c r="I35" s="300">
        <f t="shared" si="2"/>
        <v>4143</v>
      </c>
      <c r="J35" s="301">
        <f>SUM(J36:J38)</f>
        <v>4143</v>
      </c>
      <c r="K35" s="301">
        <f t="shared" ref="K35:AQ35" si="19">SUM(K36:K38)</f>
        <v>0</v>
      </c>
      <c r="L35" s="301">
        <f t="shared" si="19"/>
        <v>0</v>
      </c>
      <c r="M35" s="301">
        <f t="shared" si="19"/>
        <v>0</v>
      </c>
      <c r="N35" s="301">
        <f t="shared" si="19"/>
        <v>0</v>
      </c>
      <c r="O35" s="301">
        <f t="shared" si="19"/>
        <v>0</v>
      </c>
      <c r="P35" s="301">
        <f t="shared" si="19"/>
        <v>0</v>
      </c>
      <c r="Q35" s="301">
        <f t="shared" si="19"/>
        <v>0</v>
      </c>
      <c r="R35" s="301">
        <f t="shared" si="19"/>
        <v>0</v>
      </c>
      <c r="S35" s="301">
        <f t="shared" si="19"/>
        <v>0</v>
      </c>
      <c r="T35" s="301">
        <f t="shared" si="19"/>
        <v>0</v>
      </c>
      <c r="U35" s="301">
        <f t="shared" si="19"/>
        <v>0</v>
      </c>
      <c r="V35" s="301">
        <f t="shared" si="19"/>
        <v>0</v>
      </c>
      <c r="W35" s="301">
        <f t="shared" si="19"/>
        <v>0</v>
      </c>
      <c r="X35" s="301">
        <f t="shared" si="19"/>
        <v>0</v>
      </c>
      <c r="Y35" s="301">
        <f t="shared" si="19"/>
        <v>0</v>
      </c>
      <c r="Z35" s="301">
        <f t="shared" si="19"/>
        <v>0</v>
      </c>
      <c r="AA35" s="301">
        <f t="shared" si="19"/>
        <v>0</v>
      </c>
      <c r="AB35" s="301">
        <f t="shared" si="19"/>
        <v>1</v>
      </c>
      <c r="AC35" s="301">
        <f t="shared" si="19"/>
        <v>0</v>
      </c>
      <c r="AD35" s="301">
        <f t="shared" si="19"/>
        <v>0</v>
      </c>
      <c r="AE35" s="301">
        <f t="shared" si="19"/>
        <v>0</v>
      </c>
      <c r="AF35" s="301">
        <f t="shared" si="19"/>
        <v>0</v>
      </c>
      <c r="AG35" s="301">
        <f t="shared" si="19"/>
        <v>0</v>
      </c>
      <c r="AH35" s="301">
        <f t="shared" si="19"/>
        <v>0</v>
      </c>
      <c r="AI35" s="301">
        <f t="shared" si="19"/>
        <v>1</v>
      </c>
      <c r="AJ35" s="301">
        <f t="shared" si="19"/>
        <v>0</v>
      </c>
      <c r="AK35" s="301">
        <f t="shared" si="19"/>
        <v>0</v>
      </c>
      <c r="AL35" s="301">
        <f t="shared" si="19"/>
        <v>0</v>
      </c>
      <c r="AM35" s="301">
        <f t="shared" si="19"/>
        <v>0</v>
      </c>
      <c r="AN35" s="301">
        <f t="shared" si="19"/>
        <v>0</v>
      </c>
      <c r="AO35" s="301">
        <f t="shared" si="19"/>
        <v>0</v>
      </c>
      <c r="AP35" s="301">
        <f t="shared" si="19"/>
        <v>0</v>
      </c>
      <c r="AQ35" s="301">
        <f t="shared" si="19"/>
        <v>1</v>
      </c>
      <c r="AR35" s="302">
        <v>100</v>
      </c>
      <c r="AS35" s="302">
        <v>100</v>
      </c>
      <c r="AT35" s="302" t="s">
        <v>256</v>
      </c>
      <c r="AU35" s="302" t="s">
        <v>257</v>
      </c>
      <c r="AV35" s="302">
        <v>100</v>
      </c>
      <c r="AW35" s="302" t="s">
        <v>269</v>
      </c>
      <c r="AX35" s="302" t="s">
        <v>270</v>
      </c>
      <c r="AY35" s="302" t="s">
        <v>271</v>
      </c>
      <c r="AZ35" s="301">
        <f>SUM(AZ36:AZ38)</f>
        <v>0</v>
      </c>
      <c r="BA35" s="301">
        <f t="shared" ref="BA35:BL35" si="20">SUM(BA36:BA38)</f>
        <v>0</v>
      </c>
      <c r="BB35" s="301">
        <f t="shared" si="20"/>
        <v>0</v>
      </c>
      <c r="BC35" s="301">
        <f t="shared" si="20"/>
        <v>0</v>
      </c>
      <c r="BD35" s="301">
        <f t="shared" si="20"/>
        <v>0</v>
      </c>
      <c r="BE35" s="301">
        <f t="shared" si="20"/>
        <v>0</v>
      </c>
      <c r="BF35" s="301">
        <f t="shared" si="20"/>
        <v>0</v>
      </c>
      <c r="BG35" s="301">
        <f t="shared" si="20"/>
        <v>0</v>
      </c>
      <c r="BH35" s="301">
        <f t="shared" si="20"/>
        <v>0</v>
      </c>
      <c r="BI35" s="301">
        <f t="shared" si="20"/>
        <v>0</v>
      </c>
      <c r="BJ35" s="301">
        <f t="shared" si="20"/>
        <v>0</v>
      </c>
      <c r="BK35" s="301">
        <f t="shared" si="20"/>
        <v>0</v>
      </c>
      <c r="BL35" s="301">
        <f t="shared" si="20"/>
        <v>0</v>
      </c>
      <c r="BM35" s="301">
        <f>SUM(BM36:BM36)</f>
        <v>0</v>
      </c>
      <c r="BN35" s="303" t="s">
        <v>260</v>
      </c>
      <c r="BO35" s="303" t="s">
        <v>260</v>
      </c>
      <c r="BP35" s="303" t="s">
        <v>261</v>
      </c>
    </row>
    <row r="36" ht="19.5" spans="1:68">
      <c r="A36" s="91">
        <v>10</v>
      </c>
      <c r="B36" s="304" t="s">
        <v>318</v>
      </c>
      <c r="C36" s="321" t="s">
        <v>316</v>
      </c>
      <c r="D36" s="119" t="s">
        <v>319</v>
      </c>
      <c r="E36" s="305" t="s">
        <v>273</v>
      </c>
      <c r="F36" s="306" t="s">
        <v>274</v>
      </c>
      <c r="G36" s="120" t="s">
        <v>279</v>
      </c>
      <c r="H36" s="307" t="s">
        <v>36</v>
      </c>
      <c r="I36" s="122">
        <f t="shared" si="2"/>
        <v>15</v>
      </c>
      <c r="J36" s="79">
        <v>15</v>
      </c>
      <c r="K36" s="80"/>
      <c r="L36" s="80"/>
      <c r="M36" s="80"/>
      <c r="N36" s="80"/>
      <c r="O36" s="80"/>
      <c r="P36" s="80"/>
      <c r="Q36" s="80"/>
      <c r="R36" s="80"/>
      <c r="S36" s="80"/>
      <c r="T36" s="80"/>
      <c r="U36" s="80"/>
      <c r="V36" s="80"/>
      <c r="W36" s="80"/>
      <c r="X36" s="80"/>
      <c r="Y36" s="80"/>
      <c r="Z36" s="80"/>
      <c r="AA36" s="80"/>
      <c r="AB36" s="80">
        <v>1</v>
      </c>
      <c r="AC36" s="80"/>
      <c r="AD36" s="81"/>
      <c r="AE36" s="81"/>
      <c r="AF36" s="81"/>
      <c r="AG36" s="81"/>
      <c r="AH36" s="81"/>
      <c r="AI36" s="81"/>
      <c r="AJ36" s="81"/>
      <c r="AK36" s="81"/>
      <c r="AL36" s="81"/>
      <c r="AM36" s="81"/>
      <c r="AN36" s="81"/>
      <c r="AO36" s="81"/>
      <c r="AP36" s="81"/>
      <c r="AQ36" s="81"/>
      <c r="AR36" s="81">
        <v>100</v>
      </c>
      <c r="AS36" s="81">
        <v>100</v>
      </c>
      <c r="AT36" s="81" t="s">
        <v>256</v>
      </c>
      <c r="AU36" s="81" t="s">
        <v>257</v>
      </c>
      <c r="AV36" s="81">
        <v>100</v>
      </c>
      <c r="AW36" s="81" t="s">
        <v>269</v>
      </c>
      <c r="AX36" s="81" t="s">
        <v>257</v>
      </c>
      <c r="AY36" s="81" t="s">
        <v>271</v>
      </c>
      <c r="AZ36" s="81"/>
      <c r="BA36" s="81"/>
      <c r="BB36" s="81"/>
      <c r="BC36" s="81"/>
      <c r="BD36" s="81"/>
      <c r="BE36" s="81"/>
      <c r="BF36" s="81"/>
      <c r="BG36" s="81"/>
      <c r="BH36" s="81"/>
      <c r="BI36" s="81"/>
      <c r="BJ36" s="316"/>
      <c r="BK36" s="81"/>
      <c r="BL36" s="81"/>
      <c r="BM36" s="81"/>
      <c r="BN36" s="85" t="s">
        <v>260</v>
      </c>
      <c r="BO36" s="86" t="s">
        <v>260</v>
      </c>
      <c r="BP36" s="86" t="s">
        <v>261</v>
      </c>
    </row>
    <row r="37" ht="19.5" spans="1:68">
      <c r="A37" s="91">
        <v>10</v>
      </c>
      <c r="B37" s="328" t="s">
        <v>320</v>
      </c>
      <c r="C37" s="321" t="s">
        <v>316</v>
      </c>
      <c r="D37" s="119" t="s">
        <v>319</v>
      </c>
      <c r="E37" s="125" t="s">
        <v>321</v>
      </c>
      <c r="F37" s="125" t="s">
        <v>322</v>
      </c>
      <c r="G37" s="306" t="s">
        <v>323</v>
      </c>
      <c r="H37" s="307" t="s">
        <v>36</v>
      </c>
      <c r="I37" s="122">
        <f t="shared" si="2"/>
        <v>99</v>
      </c>
      <c r="J37" s="79">
        <v>99</v>
      </c>
      <c r="K37" s="80"/>
      <c r="L37" s="80"/>
      <c r="M37" s="81"/>
      <c r="N37" s="80"/>
      <c r="O37" s="80"/>
      <c r="P37" s="80"/>
      <c r="Q37" s="80"/>
      <c r="R37" s="80"/>
      <c r="S37" s="80"/>
      <c r="T37" s="80"/>
      <c r="U37" s="80"/>
      <c r="V37" s="80"/>
      <c r="W37" s="80"/>
      <c r="X37" s="80"/>
      <c r="Y37" s="80"/>
      <c r="Z37" s="80"/>
      <c r="AA37" s="80"/>
      <c r="AB37" s="80"/>
      <c r="AC37" s="80"/>
      <c r="AD37" s="81"/>
      <c r="AE37" s="81"/>
      <c r="AF37" s="81"/>
      <c r="AG37" s="81"/>
      <c r="AH37" s="81"/>
      <c r="AI37" s="81">
        <v>1</v>
      </c>
      <c r="AJ37" s="81"/>
      <c r="AK37" s="81"/>
      <c r="AL37" s="81"/>
      <c r="AM37" s="81"/>
      <c r="AN37" s="81"/>
      <c r="AO37" s="81"/>
      <c r="AP37" s="81"/>
      <c r="AQ37" s="81"/>
      <c r="AR37" s="81">
        <v>100</v>
      </c>
      <c r="AS37" s="81">
        <v>100</v>
      </c>
      <c r="AT37" s="81" t="s">
        <v>256</v>
      </c>
      <c r="AU37" s="81" t="s">
        <v>257</v>
      </c>
      <c r="AV37" s="81">
        <v>100</v>
      </c>
      <c r="AW37" s="81" t="s">
        <v>269</v>
      </c>
      <c r="AX37" s="81" t="s">
        <v>257</v>
      </c>
      <c r="AY37" s="81" t="s">
        <v>271</v>
      </c>
      <c r="AZ37" s="81"/>
      <c r="BA37" s="81"/>
      <c r="BB37" s="81"/>
      <c r="BC37" s="81"/>
      <c r="BD37" s="316"/>
      <c r="BE37" s="316"/>
      <c r="BF37" s="81"/>
      <c r="BG37" s="81"/>
      <c r="BH37" s="81"/>
      <c r="BI37" s="81"/>
      <c r="BJ37" s="81"/>
      <c r="BK37" s="81"/>
      <c r="BL37" s="81"/>
      <c r="BM37" s="81"/>
      <c r="BN37" s="308" t="s">
        <v>260</v>
      </c>
      <c r="BO37" s="81" t="s">
        <v>260</v>
      </c>
      <c r="BP37" s="81" t="s">
        <v>261</v>
      </c>
    </row>
    <row r="38" ht="19.5" spans="1:68">
      <c r="A38" s="91">
        <v>10</v>
      </c>
      <c r="B38" s="322" t="s">
        <v>324</v>
      </c>
      <c r="C38" s="321" t="s">
        <v>316</v>
      </c>
      <c r="D38" s="322" t="s">
        <v>98</v>
      </c>
      <c r="E38" s="125" t="s">
        <v>284</v>
      </c>
      <c r="F38" s="125" t="s">
        <v>325</v>
      </c>
      <c r="G38" s="306" t="s">
        <v>326</v>
      </c>
      <c r="H38" s="307" t="s">
        <v>36</v>
      </c>
      <c r="I38" s="122">
        <f t="shared" si="2"/>
        <v>4029</v>
      </c>
      <c r="J38" s="79">
        <v>4029</v>
      </c>
      <c r="K38" s="80"/>
      <c r="L38" s="80"/>
      <c r="M38" s="81"/>
      <c r="N38" s="80"/>
      <c r="O38" s="80"/>
      <c r="P38" s="80"/>
      <c r="Q38" s="80"/>
      <c r="R38" s="80"/>
      <c r="S38" s="80"/>
      <c r="T38" s="80"/>
      <c r="U38" s="80"/>
      <c r="V38" s="80"/>
      <c r="W38" s="80"/>
      <c r="X38" s="80"/>
      <c r="Y38" s="80"/>
      <c r="Z38" s="80"/>
      <c r="AA38" s="80"/>
      <c r="AB38" s="80"/>
      <c r="AC38" s="80"/>
      <c r="AD38" s="81"/>
      <c r="AE38" s="81"/>
      <c r="AF38" s="81"/>
      <c r="AG38" s="81"/>
      <c r="AH38" s="81"/>
      <c r="AI38" s="81"/>
      <c r="AJ38" s="81"/>
      <c r="AK38" s="81"/>
      <c r="AL38" s="81"/>
      <c r="AM38" s="81"/>
      <c r="AN38" s="81"/>
      <c r="AO38" s="81"/>
      <c r="AP38" s="81"/>
      <c r="AQ38" s="81">
        <v>1</v>
      </c>
      <c r="AR38" s="81">
        <v>100</v>
      </c>
      <c r="AS38" s="81">
        <v>100</v>
      </c>
      <c r="AT38" s="81" t="s">
        <v>256</v>
      </c>
      <c r="AU38" s="80" t="s">
        <v>257</v>
      </c>
      <c r="AV38" s="81">
        <v>100</v>
      </c>
      <c r="AW38" s="81" t="s">
        <v>269</v>
      </c>
      <c r="AX38" s="81" t="s">
        <v>257</v>
      </c>
      <c r="AY38" s="81" t="s">
        <v>271</v>
      </c>
      <c r="AZ38" s="81"/>
      <c r="BA38" s="81"/>
      <c r="BB38" s="81"/>
      <c r="BC38" s="81"/>
      <c r="BD38" s="81"/>
      <c r="BE38" s="81"/>
      <c r="BF38" s="81"/>
      <c r="BG38" s="81"/>
      <c r="BH38" s="81"/>
      <c r="BI38" s="81"/>
      <c r="BJ38" s="81"/>
      <c r="BK38" s="81"/>
      <c r="BL38" s="81"/>
      <c r="BM38" s="81"/>
      <c r="BN38" s="80" t="s">
        <v>260</v>
      </c>
      <c r="BO38" s="81" t="s">
        <v>260</v>
      </c>
      <c r="BP38" s="80" t="s">
        <v>261</v>
      </c>
    </row>
    <row r="39" ht="19.5" spans="1:68">
      <c r="A39" s="296">
        <v>11</v>
      </c>
      <c r="B39" s="297"/>
      <c r="C39" s="320" t="s">
        <v>316</v>
      </c>
      <c r="D39" s="312" t="s">
        <v>327</v>
      </c>
      <c r="E39" s="312"/>
      <c r="F39" s="298"/>
      <c r="G39" s="298"/>
      <c r="H39" s="298"/>
      <c r="I39" s="300">
        <f t="shared" si="2"/>
        <v>602</v>
      </c>
      <c r="J39" s="302">
        <f>SUM(J40:J42)</f>
        <v>602</v>
      </c>
      <c r="K39" s="302">
        <f t="shared" ref="K39:AQ39" si="21">SUM(K40:K42)</f>
        <v>0</v>
      </c>
      <c r="L39" s="302">
        <f t="shared" si="21"/>
        <v>0</v>
      </c>
      <c r="M39" s="302">
        <f t="shared" si="21"/>
        <v>0</v>
      </c>
      <c r="N39" s="302">
        <f t="shared" si="21"/>
        <v>0</v>
      </c>
      <c r="O39" s="302">
        <f t="shared" si="21"/>
        <v>0</v>
      </c>
      <c r="P39" s="302">
        <f t="shared" si="21"/>
        <v>0</v>
      </c>
      <c r="Q39" s="302">
        <f t="shared" si="21"/>
        <v>0</v>
      </c>
      <c r="R39" s="302">
        <f t="shared" si="21"/>
        <v>0</v>
      </c>
      <c r="S39" s="302">
        <f t="shared" si="21"/>
        <v>14</v>
      </c>
      <c r="T39" s="302">
        <f t="shared" si="21"/>
        <v>2</v>
      </c>
      <c r="U39" s="302">
        <f t="shared" si="21"/>
        <v>0</v>
      </c>
      <c r="V39" s="302">
        <f t="shared" si="21"/>
        <v>0</v>
      </c>
      <c r="W39" s="302">
        <f t="shared" si="21"/>
        <v>0</v>
      </c>
      <c r="X39" s="302">
        <f t="shared" si="21"/>
        <v>0</v>
      </c>
      <c r="Y39" s="302">
        <f t="shared" si="21"/>
        <v>0</v>
      </c>
      <c r="Z39" s="302">
        <f t="shared" si="21"/>
        <v>0</v>
      </c>
      <c r="AA39" s="302">
        <f t="shared" si="21"/>
        <v>0</v>
      </c>
      <c r="AB39" s="302">
        <f t="shared" si="21"/>
        <v>0</v>
      </c>
      <c r="AC39" s="302">
        <f t="shared" si="21"/>
        <v>0</v>
      </c>
      <c r="AD39" s="302">
        <f t="shared" si="21"/>
        <v>0</v>
      </c>
      <c r="AE39" s="302">
        <f t="shared" si="21"/>
        <v>0</v>
      </c>
      <c r="AF39" s="302">
        <f t="shared" si="21"/>
        <v>0</v>
      </c>
      <c r="AG39" s="302">
        <f t="shared" si="21"/>
        <v>0</v>
      </c>
      <c r="AH39" s="302">
        <f t="shared" si="21"/>
        <v>0</v>
      </c>
      <c r="AI39" s="302">
        <f t="shared" si="21"/>
        <v>0</v>
      </c>
      <c r="AJ39" s="302">
        <f t="shared" si="21"/>
        <v>0</v>
      </c>
      <c r="AK39" s="302">
        <f t="shared" si="21"/>
        <v>0</v>
      </c>
      <c r="AL39" s="302">
        <f t="shared" si="21"/>
        <v>0</v>
      </c>
      <c r="AM39" s="302">
        <f t="shared" si="21"/>
        <v>0</v>
      </c>
      <c r="AN39" s="302">
        <f t="shared" si="21"/>
        <v>0</v>
      </c>
      <c r="AO39" s="302">
        <f t="shared" si="21"/>
        <v>0</v>
      </c>
      <c r="AP39" s="302">
        <f t="shared" si="21"/>
        <v>0</v>
      </c>
      <c r="AQ39" s="302">
        <f t="shared" si="21"/>
        <v>0</v>
      </c>
      <c r="AR39" s="302">
        <v>100</v>
      </c>
      <c r="AS39" s="302">
        <v>100</v>
      </c>
      <c r="AT39" s="302" t="s">
        <v>256</v>
      </c>
      <c r="AU39" s="302" t="s">
        <v>257</v>
      </c>
      <c r="AV39" s="302">
        <v>100</v>
      </c>
      <c r="AW39" s="302" t="s">
        <v>269</v>
      </c>
      <c r="AX39" s="302" t="s">
        <v>270</v>
      </c>
      <c r="AY39" s="302" t="s">
        <v>271</v>
      </c>
      <c r="AZ39" s="302">
        <f>SUM(AZ40:AZ42)</f>
        <v>0</v>
      </c>
      <c r="BA39" s="302">
        <f t="shared" ref="BA39:BL39" si="22">SUM(BA40:BA42)</f>
        <v>0</v>
      </c>
      <c r="BB39" s="302">
        <f t="shared" si="22"/>
        <v>0</v>
      </c>
      <c r="BC39" s="302">
        <f t="shared" si="22"/>
        <v>0</v>
      </c>
      <c r="BD39" s="302">
        <f t="shared" si="22"/>
        <v>0</v>
      </c>
      <c r="BE39" s="302">
        <f t="shared" si="22"/>
        <v>0</v>
      </c>
      <c r="BF39" s="302">
        <f t="shared" si="22"/>
        <v>0</v>
      </c>
      <c r="BG39" s="302">
        <f t="shared" si="22"/>
        <v>0</v>
      </c>
      <c r="BH39" s="302">
        <f t="shared" si="22"/>
        <v>0</v>
      </c>
      <c r="BI39" s="302">
        <f t="shared" si="22"/>
        <v>0</v>
      </c>
      <c r="BJ39" s="302">
        <f t="shared" si="22"/>
        <v>0</v>
      </c>
      <c r="BK39" s="302">
        <f t="shared" si="22"/>
        <v>0</v>
      </c>
      <c r="BL39" s="302">
        <f t="shared" si="22"/>
        <v>0</v>
      </c>
      <c r="BM39" s="302">
        <f>SUM(BM40:BM40)</f>
        <v>0</v>
      </c>
      <c r="BN39" s="303" t="s">
        <v>260</v>
      </c>
      <c r="BO39" s="303" t="s">
        <v>260</v>
      </c>
      <c r="BP39" s="303" t="s">
        <v>261</v>
      </c>
    </row>
    <row r="40" s="222" customFormat="1" ht="19.5" spans="1:68">
      <c r="A40" s="90">
        <v>11</v>
      </c>
      <c r="B40" s="304" t="s">
        <v>328</v>
      </c>
      <c r="C40" s="321" t="s">
        <v>316</v>
      </c>
      <c r="D40" s="123" t="s">
        <v>329</v>
      </c>
      <c r="E40" s="305" t="s">
        <v>273</v>
      </c>
      <c r="F40" s="306" t="s">
        <v>274</v>
      </c>
      <c r="G40" s="120" t="s">
        <v>330</v>
      </c>
      <c r="H40" s="307" t="s">
        <v>36</v>
      </c>
      <c r="I40" s="122">
        <f t="shared" si="2"/>
        <v>172</v>
      </c>
      <c r="J40" s="79">
        <v>172</v>
      </c>
      <c r="K40" s="80"/>
      <c r="L40" s="80"/>
      <c r="M40" s="86"/>
      <c r="N40" s="80"/>
      <c r="O40" s="80"/>
      <c r="P40" s="80"/>
      <c r="Q40" s="80"/>
      <c r="R40" s="80"/>
      <c r="S40" s="80">
        <v>14</v>
      </c>
      <c r="T40" s="80"/>
      <c r="U40" s="80"/>
      <c r="V40" s="80"/>
      <c r="W40" s="80"/>
      <c r="X40" s="80"/>
      <c r="Y40" s="80"/>
      <c r="Z40" s="80"/>
      <c r="AA40" s="80"/>
      <c r="AB40" s="80"/>
      <c r="AC40" s="80"/>
      <c r="AD40" s="81"/>
      <c r="AE40" s="81"/>
      <c r="AF40" s="81"/>
      <c r="AG40" s="81"/>
      <c r="AH40" s="81"/>
      <c r="AI40" s="81"/>
      <c r="AJ40" s="81"/>
      <c r="AK40" s="81"/>
      <c r="AL40" s="81"/>
      <c r="AM40" s="81"/>
      <c r="AN40" s="81"/>
      <c r="AO40" s="81"/>
      <c r="AP40" s="81"/>
      <c r="AQ40" s="81"/>
      <c r="AR40" s="81">
        <v>100</v>
      </c>
      <c r="AS40" s="81">
        <v>100</v>
      </c>
      <c r="AT40" s="81" t="s">
        <v>256</v>
      </c>
      <c r="AU40" s="81" t="s">
        <v>257</v>
      </c>
      <c r="AV40" s="81">
        <v>100</v>
      </c>
      <c r="AW40" s="81" t="s">
        <v>269</v>
      </c>
      <c r="AX40" s="81" t="s">
        <v>257</v>
      </c>
      <c r="AY40" s="81" t="s">
        <v>271</v>
      </c>
      <c r="AZ40" s="81"/>
      <c r="BA40" s="81"/>
      <c r="BB40" s="81"/>
      <c r="BC40" s="81"/>
      <c r="BD40" s="81"/>
      <c r="BE40" s="81"/>
      <c r="BF40" s="81"/>
      <c r="BG40" s="81"/>
      <c r="BH40" s="81"/>
      <c r="BI40" s="316"/>
      <c r="BJ40" s="81"/>
      <c r="BK40" s="81"/>
      <c r="BL40" s="81"/>
      <c r="BM40" s="81"/>
      <c r="BN40" s="81" t="s">
        <v>260</v>
      </c>
      <c r="BO40" s="81" t="s">
        <v>260</v>
      </c>
      <c r="BP40" s="86" t="s">
        <v>261</v>
      </c>
    </row>
    <row r="41" ht="19.5" spans="1:68">
      <c r="A41" s="91">
        <v>11</v>
      </c>
      <c r="B41" s="315" t="s">
        <v>331</v>
      </c>
      <c r="C41" s="321" t="s">
        <v>316</v>
      </c>
      <c r="D41" s="123" t="s">
        <v>329</v>
      </c>
      <c r="E41" s="305" t="s">
        <v>273</v>
      </c>
      <c r="F41" s="306" t="s">
        <v>274</v>
      </c>
      <c r="G41" s="120" t="s">
        <v>289</v>
      </c>
      <c r="H41" s="307" t="s">
        <v>36</v>
      </c>
      <c r="I41" s="122">
        <f t="shared" si="2"/>
        <v>210</v>
      </c>
      <c r="J41" s="80">
        <v>210</v>
      </c>
      <c r="K41" s="80"/>
      <c r="L41" s="80"/>
      <c r="M41" s="80"/>
      <c r="N41" s="80"/>
      <c r="O41" s="80"/>
      <c r="P41" s="80"/>
      <c r="Q41" s="80"/>
      <c r="R41" s="80"/>
      <c r="S41" s="80"/>
      <c r="T41" s="80">
        <v>1</v>
      </c>
      <c r="U41" s="80"/>
      <c r="V41" s="80"/>
      <c r="W41" s="80"/>
      <c r="X41" s="80"/>
      <c r="Y41" s="80"/>
      <c r="Z41" s="80"/>
      <c r="AA41" s="80"/>
      <c r="AB41" s="80"/>
      <c r="AC41" s="80"/>
      <c r="AD41" s="81"/>
      <c r="AE41" s="81"/>
      <c r="AF41" s="81"/>
      <c r="AG41" s="81"/>
      <c r="AH41" s="81"/>
      <c r="AI41" s="81"/>
      <c r="AJ41" s="81"/>
      <c r="AK41" s="81"/>
      <c r="AL41" s="81"/>
      <c r="AM41" s="81"/>
      <c r="AN41" s="81"/>
      <c r="AO41" s="81"/>
      <c r="AP41" s="81"/>
      <c r="AQ41" s="81"/>
      <c r="AR41" s="81">
        <v>100</v>
      </c>
      <c r="AS41" s="81">
        <v>100</v>
      </c>
      <c r="AT41" s="81" t="s">
        <v>256</v>
      </c>
      <c r="AU41" s="81" t="s">
        <v>257</v>
      </c>
      <c r="AV41" s="81">
        <v>100</v>
      </c>
      <c r="AW41" s="81" t="s">
        <v>269</v>
      </c>
      <c r="AX41" s="81" t="s">
        <v>257</v>
      </c>
      <c r="AY41" s="81" t="s">
        <v>271</v>
      </c>
      <c r="AZ41" s="81"/>
      <c r="BA41" s="81"/>
      <c r="BB41" s="81"/>
      <c r="BC41" s="81"/>
      <c r="BD41" s="81"/>
      <c r="BE41" s="81"/>
      <c r="BF41" s="81"/>
      <c r="BG41" s="81"/>
      <c r="BH41" s="81"/>
      <c r="BI41" s="81"/>
      <c r="BJ41" s="316"/>
      <c r="BK41" s="81"/>
      <c r="BL41" s="81"/>
      <c r="BM41" s="81"/>
      <c r="BN41" s="81" t="s">
        <v>260</v>
      </c>
      <c r="BO41" s="81" t="s">
        <v>260</v>
      </c>
      <c r="BP41" s="81" t="s">
        <v>261</v>
      </c>
    </row>
    <row r="42" ht="19.5" spans="1:68">
      <c r="A42" s="91">
        <v>11</v>
      </c>
      <c r="B42" s="315" t="s">
        <v>332</v>
      </c>
      <c r="C42" s="321" t="s">
        <v>316</v>
      </c>
      <c r="D42" s="123" t="s">
        <v>329</v>
      </c>
      <c r="E42" s="305" t="s">
        <v>273</v>
      </c>
      <c r="F42" s="306" t="s">
        <v>274</v>
      </c>
      <c r="G42" s="120" t="s">
        <v>289</v>
      </c>
      <c r="H42" s="307" t="s">
        <v>36</v>
      </c>
      <c r="I42" s="122">
        <f t="shared" ref="I42" si="23">SUM(J42:L42)</f>
        <v>220</v>
      </c>
      <c r="J42" s="80">
        <v>220</v>
      </c>
      <c r="K42" s="80"/>
      <c r="L42" s="80"/>
      <c r="M42" s="80"/>
      <c r="N42" s="80"/>
      <c r="O42" s="80"/>
      <c r="P42" s="80"/>
      <c r="Q42" s="80"/>
      <c r="R42" s="80"/>
      <c r="S42" s="80"/>
      <c r="T42" s="80">
        <v>1</v>
      </c>
      <c r="U42" s="80"/>
      <c r="V42" s="80"/>
      <c r="W42" s="80"/>
      <c r="X42" s="80"/>
      <c r="Y42" s="80"/>
      <c r="Z42" s="80"/>
      <c r="AA42" s="80"/>
      <c r="AB42" s="80"/>
      <c r="AC42" s="80"/>
      <c r="AD42" s="81"/>
      <c r="AE42" s="81"/>
      <c r="AF42" s="81"/>
      <c r="AG42" s="81"/>
      <c r="AH42" s="81"/>
      <c r="AI42" s="81"/>
      <c r="AJ42" s="81"/>
      <c r="AK42" s="81"/>
      <c r="AL42" s="81"/>
      <c r="AM42" s="81"/>
      <c r="AN42" s="81"/>
      <c r="AO42" s="81"/>
      <c r="AP42" s="81"/>
      <c r="AQ42" s="81"/>
      <c r="AR42" s="81">
        <v>100</v>
      </c>
      <c r="AS42" s="81">
        <v>100</v>
      </c>
      <c r="AT42" s="81" t="s">
        <v>256</v>
      </c>
      <c r="AU42" s="81" t="s">
        <v>257</v>
      </c>
      <c r="AV42" s="81">
        <v>100</v>
      </c>
      <c r="AW42" s="81" t="s">
        <v>269</v>
      </c>
      <c r="AX42" s="81" t="s">
        <v>257</v>
      </c>
      <c r="AY42" s="81" t="s">
        <v>271</v>
      </c>
      <c r="AZ42" s="81"/>
      <c r="BA42" s="81"/>
      <c r="BB42" s="81"/>
      <c r="BC42" s="81"/>
      <c r="BD42" s="81"/>
      <c r="BE42" s="81"/>
      <c r="BF42" s="81"/>
      <c r="BG42" s="81"/>
      <c r="BH42" s="81"/>
      <c r="BI42" s="81"/>
      <c r="BJ42" s="316"/>
      <c r="BK42" s="81"/>
      <c r="BL42" s="81"/>
      <c r="BM42" s="81"/>
      <c r="BN42" s="81" t="s">
        <v>260</v>
      </c>
      <c r="BO42" s="81" t="s">
        <v>260</v>
      </c>
      <c r="BP42" s="81" t="s">
        <v>261</v>
      </c>
    </row>
    <row r="43" ht="19.5" spans="1:68">
      <c r="A43" s="296">
        <v>12</v>
      </c>
      <c r="B43" s="297"/>
      <c r="C43" s="320" t="s">
        <v>316</v>
      </c>
      <c r="D43" s="312" t="s">
        <v>333</v>
      </c>
      <c r="E43" s="312"/>
      <c r="F43" s="298"/>
      <c r="G43" s="298"/>
      <c r="H43" s="298"/>
      <c r="I43" s="300">
        <f t="shared" ref="I42:I56" si="24">SUM(J43:L43)</f>
        <v>71</v>
      </c>
      <c r="J43" s="302">
        <f t="shared" ref="J43:BM43" si="25">SUM(J44:J44)</f>
        <v>71</v>
      </c>
      <c r="K43" s="302">
        <f t="shared" si="25"/>
        <v>0</v>
      </c>
      <c r="L43" s="302">
        <f t="shared" si="25"/>
        <v>0</v>
      </c>
      <c r="M43" s="302">
        <f t="shared" si="25"/>
        <v>0</v>
      </c>
      <c r="N43" s="302">
        <f t="shared" si="25"/>
        <v>0</v>
      </c>
      <c r="O43" s="302">
        <f t="shared" si="25"/>
        <v>0</v>
      </c>
      <c r="P43" s="302">
        <f t="shared" si="25"/>
        <v>0</v>
      </c>
      <c r="Q43" s="302">
        <f t="shared" si="25"/>
        <v>0</v>
      </c>
      <c r="R43" s="302">
        <f t="shared" si="25"/>
        <v>0</v>
      </c>
      <c r="S43" s="302">
        <f t="shared" si="25"/>
        <v>6</v>
      </c>
      <c r="T43" s="302">
        <f t="shared" si="25"/>
        <v>0</v>
      </c>
      <c r="U43" s="302">
        <f t="shared" si="25"/>
        <v>0</v>
      </c>
      <c r="V43" s="302">
        <f t="shared" si="25"/>
        <v>0</v>
      </c>
      <c r="W43" s="302">
        <f t="shared" si="25"/>
        <v>0</v>
      </c>
      <c r="X43" s="302">
        <f t="shared" si="25"/>
        <v>0</v>
      </c>
      <c r="Y43" s="302">
        <f t="shared" si="25"/>
        <v>0</v>
      </c>
      <c r="Z43" s="302">
        <f t="shared" si="25"/>
        <v>0</v>
      </c>
      <c r="AA43" s="302">
        <f t="shared" si="25"/>
        <v>0</v>
      </c>
      <c r="AB43" s="302">
        <f t="shared" si="25"/>
        <v>0</v>
      </c>
      <c r="AC43" s="302">
        <f t="shared" si="25"/>
        <v>0</v>
      </c>
      <c r="AD43" s="302">
        <f t="shared" si="25"/>
        <v>0</v>
      </c>
      <c r="AE43" s="302">
        <f t="shared" si="25"/>
        <v>0</v>
      </c>
      <c r="AF43" s="302">
        <f t="shared" si="25"/>
        <v>0</v>
      </c>
      <c r="AG43" s="302">
        <f t="shared" si="25"/>
        <v>0</v>
      </c>
      <c r="AH43" s="302">
        <f t="shared" si="25"/>
        <v>0</v>
      </c>
      <c r="AI43" s="302">
        <f t="shared" si="25"/>
        <v>0</v>
      </c>
      <c r="AJ43" s="302">
        <f t="shared" si="25"/>
        <v>0</v>
      </c>
      <c r="AK43" s="302">
        <f t="shared" si="25"/>
        <v>0</v>
      </c>
      <c r="AL43" s="302">
        <f t="shared" si="25"/>
        <v>0</v>
      </c>
      <c r="AM43" s="302">
        <f t="shared" si="25"/>
        <v>0</v>
      </c>
      <c r="AN43" s="302">
        <f t="shared" si="25"/>
        <v>0</v>
      </c>
      <c r="AO43" s="302">
        <f t="shared" si="25"/>
        <v>0</v>
      </c>
      <c r="AP43" s="302">
        <f t="shared" si="25"/>
        <v>0</v>
      </c>
      <c r="AQ43" s="302">
        <f t="shared" si="25"/>
        <v>0</v>
      </c>
      <c r="AR43" s="302">
        <v>100</v>
      </c>
      <c r="AS43" s="302">
        <v>100</v>
      </c>
      <c r="AT43" s="302" t="s">
        <v>256</v>
      </c>
      <c r="AU43" s="302" t="s">
        <v>257</v>
      </c>
      <c r="AV43" s="302">
        <v>100</v>
      </c>
      <c r="AW43" s="302" t="s">
        <v>269</v>
      </c>
      <c r="AX43" s="302" t="s">
        <v>270</v>
      </c>
      <c r="AY43" s="302" t="s">
        <v>271</v>
      </c>
      <c r="AZ43" s="302">
        <f t="shared" si="25"/>
        <v>0</v>
      </c>
      <c r="BA43" s="302">
        <f t="shared" si="25"/>
        <v>0</v>
      </c>
      <c r="BB43" s="302">
        <f t="shared" si="25"/>
        <v>0</v>
      </c>
      <c r="BC43" s="302">
        <f t="shared" si="25"/>
        <v>0</v>
      </c>
      <c r="BD43" s="302">
        <f t="shared" si="25"/>
        <v>0</v>
      </c>
      <c r="BE43" s="302">
        <f t="shared" si="25"/>
        <v>0</v>
      </c>
      <c r="BF43" s="302">
        <f t="shared" si="25"/>
        <v>0</v>
      </c>
      <c r="BG43" s="302">
        <f t="shared" si="25"/>
        <v>0</v>
      </c>
      <c r="BH43" s="302">
        <f t="shared" si="25"/>
        <v>0</v>
      </c>
      <c r="BI43" s="302">
        <f t="shared" si="25"/>
        <v>0</v>
      </c>
      <c r="BJ43" s="302">
        <f t="shared" si="25"/>
        <v>0</v>
      </c>
      <c r="BK43" s="302">
        <f t="shared" si="25"/>
        <v>0</v>
      </c>
      <c r="BL43" s="302">
        <f t="shared" si="25"/>
        <v>0</v>
      </c>
      <c r="BM43" s="302">
        <f t="shared" si="25"/>
        <v>0</v>
      </c>
      <c r="BN43" s="303" t="s">
        <v>260</v>
      </c>
      <c r="BO43" s="303" t="s">
        <v>260</v>
      </c>
      <c r="BP43" s="303" t="s">
        <v>261</v>
      </c>
    </row>
    <row r="44" ht="19.5" spans="1:68">
      <c r="A44" s="91">
        <v>12</v>
      </c>
      <c r="B44" s="304" t="s">
        <v>328</v>
      </c>
      <c r="C44" s="321" t="s">
        <v>316</v>
      </c>
      <c r="D44" s="119" t="s">
        <v>334</v>
      </c>
      <c r="E44" s="305" t="s">
        <v>273</v>
      </c>
      <c r="F44" s="306" t="s">
        <v>274</v>
      </c>
      <c r="G44" s="120" t="s">
        <v>330</v>
      </c>
      <c r="H44" s="307" t="s">
        <v>36</v>
      </c>
      <c r="I44" s="122">
        <f t="shared" si="24"/>
        <v>71</v>
      </c>
      <c r="J44" s="79">
        <v>71</v>
      </c>
      <c r="K44" s="80"/>
      <c r="L44" s="80"/>
      <c r="M44" s="80"/>
      <c r="N44" s="80"/>
      <c r="O44" s="80"/>
      <c r="P44" s="80"/>
      <c r="Q44" s="80"/>
      <c r="R44" s="80"/>
      <c r="S44" s="80">
        <v>6</v>
      </c>
      <c r="T44" s="80"/>
      <c r="U44" s="80"/>
      <c r="V44" s="80"/>
      <c r="W44" s="80"/>
      <c r="X44" s="80"/>
      <c r="Y44" s="80"/>
      <c r="Z44" s="80"/>
      <c r="AA44" s="80"/>
      <c r="AB44" s="80"/>
      <c r="AC44" s="80"/>
      <c r="AD44" s="81"/>
      <c r="AE44" s="81"/>
      <c r="AF44" s="81"/>
      <c r="AG44" s="81"/>
      <c r="AH44" s="81"/>
      <c r="AI44" s="81"/>
      <c r="AJ44" s="81"/>
      <c r="AK44" s="81"/>
      <c r="AL44" s="81"/>
      <c r="AM44" s="81"/>
      <c r="AN44" s="81"/>
      <c r="AO44" s="81"/>
      <c r="AP44" s="81"/>
      <c r="AQ44" s="81"/>
      <c r="AR44" s="81">
        <v>100</v>
      </c>
      <c r="AS44" s="81">
        <v>100</v>
      </c>
      <c r="AT44" s="81" t="s">
        <v>256</v>
      </c>
      <c r="AU44" s="81" t="s">
        <v>257</v>
      </c>
      <c r="AV44" s="81">
        <v>100</v>
      </c>
      <c r="AW44" s="81" t="s">
        <v>269</v>
      </c>
      <c r="AX44" s="81" t="s">
        <v>257</v>
      </c>
      <c r="AY44" s="81" t="s">
        <v>271</v>
      </c>
      <c r="AZ44" s="81"/>
      <c r="BA44" s="81"/>
      <c r="BB44" s="81"/>
      <c r="BC44" s="81"/>
      <c r="BD44" s="81"/>
      <c r="BE44" s="81"/>
      <c r="BF44" s="81"/>
      <c r="BG44" s="81"/>
      <c r="BH44" s="81"/>
      <c r="BI44" s="316"/>
      <c r="BJ44" s="81"/>
      <c r="BK44" s="81"/>
      <c r="BL44" s="81"/>
      <c r="BM44" s="81"/>
      <c r="BN44" s="81" t="s">
        <v>260</v>
      </c>
      <c r="BO44" s="81" t="s">
        <v>260</v>
      </c>
      <c r="BP44" s="86" t="s">
        <v>261</v>
      </c>
    </row>
    <row r="45" ht="19.5" spans="1:68">
      <c r="A45" s="296">
        <v>13</v>
      </c>
      <c r="B45" s="297"/>
      <c r="C45" s="320" t="s">
        <v>316</v>
      </c>
      <c r="D45" s="312" t="s">
        <v>335</v>
      </c>
      <c r="E45" s="312"/>
      <c r="F45" s="298"/>
      <c r="G45" s="298"/>
      <c r="H45" s="298"/>
      <c r="I45" s="300">
        <f t="shared" si="24"/>
        <v>209</v>
      </c>
      <c r="J45" s="302">
        <f t="shared" ref="J45:BM45" si="26">SUM(J46:J46)</f>
        <v>209</v>
      </c>
      <c r="K45" s="302">
        <f t="shared" si="26"/>
        <v>0</v>
      </c>
      <c r="L45" s="302">
        <f t="shared" si="26"/>
        <v>0</v>
      </c>
      <c r="M45" s="302">
        <f t="shared" si="26"/>
        <v>0</v>
      </c>
      <c r="N45" s="302">
        <f t="shared" si="26"/>
        <v>0</v>
      </c>
      <c r="O45" s="302">
        <f t="shared" si="26"/>
        <v>0</v>
      </c>
      <c r="P45" s="302">
        <f t="shared" si="26"/>
        <v>0</v>
      </c>
      <c r="Q45" s="302">
        <f t="shared" si="26"/>
        <v>0</v>
      </c>
      <c r="R45" s="302">
        <f t="shared" si="26"/>
        <v>0</v>
      </c>
      <c r="S45" s="302">
        <f t="shared" si="26"/>
        <v>17</v>
      </c>
      <c r="T45" s="302">
        <f t="shared" si="26"/>
        <v>0</v>
      </c>
      <c r="U45" s="302">
        <f t="shared" si="26"/>
        <v>0</v>
      </c>
      <c r="V45" s="302">
        <f t="shared" si="26"/>
        <v>0</v>
      </c>
      <c r="W45" s="302">
        <f t="shared" si="26"/>
        <v>0</v>
      </c>
      <c r="X45" s="302">
        <f t="shared" si="26"/>
        <v>0</v>
      </c>
      <c r="Y45" s="302">
        <f t="shared" si="26"/>
        <v>0</v>
      </c>
      <c r="Z45" s="302">
        <f t="shared" si="26"/>
        <v>0</v>
      </c>
      <c r="AA45" s="302">
        <f t="shared" si="26"/>
        <v>0</v>
      </c>
      <c r="AB45" s="302">
        <f t="shared" si="26"/>
        <v>0</v>
      </c>
      <c r="AC45" s="302">
        <f t="shared" si="26"/>
        <v>0</v>
      </c>
      <c r="AD45" s="302">
        <f t="shared" si="26"/>
        <v>0</v>
      </c>
      <c r="AE45" s="302">
        <f t="shared" si="26"/>
        <v>0</v>
      </c>
      <c r="AF45" s="302">
        <f t="shared" si="26"/>
        <v>0</v>
      </c>
      <c r="AG45" s="302">
        <f t="shared" si="26"/>
        <v>0</v>
      </c>
      <c r="AH45" s="302">
        <f t="shared" si="26"/>
        <v>0</v>
      </c>
      <c r="AI45" s="302">
        <f t="shared" si="26"/>
        <v>0</v>
      </c>
      <c r="AJ45" s="302">
        <f t="shared" si="26"/>
        <v>0</v>
      </c>
      <c r="AK45" s="302">
        <f t="shared" si="26"/>
        <v>0</v>
      </c>
      <c r="AL45" s="302">
        <f t="shared" si="26"/>
        <v>0</v>
      </c>
      <c r="AM45" s="302">
        <f t="shared" si="26"/>
        <v>0</v>
      </c>
      <c r="AN45" s="302">
        <f t="shared" si="26"/>
        <v>0</v>
      </c>
      <c r="AO45" s="302">
        <f t="shared" si="26"/>
        <v>0</v>
      </c>
      <c r="AP45" s="302">
        <f t="shared" si="26"/>
        <v>0</v>
      </c>
      <c r="AQ45" s="302">
        <f t="shared" si="26"/>
        <v>0</v>
      </c>
      <c r="AR45" s="302">
        <v>100</v>
      </c>
      <c r="AS45" s="302">
        <v>100</v>
      </c>
      <c r="AT45" s="302" t="s">
        <v>256</v>
      </c>
      <c r="AU45" s="302" t="s">
        <v>257</v>
      </c>
      <c r="AV45" s="302">
        <v>100</v>
      </c>
      <c r="AW45" s="302" t="s">
        <v>269</v>
      </c>
      <c r="AX45" s="302" t="s">
        <v>270</v>
      </c>
      <c r="AY45" s="302" t="s">
        <v>271</v>
      </c>
      <c r="AZ45" s="302">
        <f t="shared" si="26"/>
        <v>0</v>
      </c>
      <c r="BA45" s="302">
        <f t="shared" si="26"/>
        <v>0</v>
      </c>
      <c r="BB45" s="302">
        <f t="shared" si="26"/>
        <v>0</v>
      </c>
      <c r="BC45" s="302">
        <f t="shared" si="26"/>
        <v>0</v>
      </c>
      <c r="BD45" s="302">
        <f t="shared" si="26"/>
        <v>0</v>
      </c>
      <c r="BE45" s="302">
        <f t="shared" si="26"/>
        <v>0</v>
      </c>
      <c r="BF45" s="302">
        <f t="shared" si="26"/>
        <v>0</v>
      </c>
      <c r="BG45" s="302">
        <f t="shared" si="26"/>
        <v>0</v>
      </c>
      <c r="BH45" s="302">
        <f t="shared" si="26"/>
        <v>0</v>
      </c>
      <c r="BI45" s="302">
        <f t="shared" si="26"/>
        <v>0</v>
      </c>
      <c r="BJ45" s="302">
        <f t="shared" si="26"/>
        <v>0</v>
      </c>
      <c r="BK45" s="302">
        <f t="shared" si="26"/>
        <v>0</v>
      </c>
      <c r="BL45" s="302">
        <f t="shared" si="26"/>
        <v>0</v>
      </c>
      <c r="BM45" s="302">
        <f t="shared" si="26"/>
        <v>0</v>
      </c>
      <c r="BN45" s="303" t="s">
        <v>260</v>
      </c>
      <c r="BO45" s="303" t="s">
        <v>260</v>
      </c>
      <c r="BP45" s="303" t="s">
        <v>261</v>
      </c>
    </row>
    <row r="46" s="222" customFormat="1" ht="19.5" spans="1:68">
      <c r="A46" s="90">
        <v>13</v>
      </c>
      <c r="B46" s="304" t="s">
        <v>328</v>
      </c>
      <c r="C46" s="321" t="s">
        <v>316</v>
      </c>
      <c r="D46" s="123" t="s">
        <v>336</v>
      </c>
      <c r="E46" s="305" t="s">
        <v>273</v>
      </c>
      <c r="F46" s="306" t="s">
        <v>274</v>
      </c>
      <c r="G46" s="120" t="s">
        <v>330</v>
      </c>
      <c r="H46" s="307" t="s">
        <v>36</v>
      </c>
      <c r="I46" s="122">
        <f t="shared" si="24"/>
        <v>209</v>
      </c>
      <c r="J46" s="79">
        <v>209</v>
      </c>
      <c r="K46" s="80"/>
      <c r="L46" s="80"/>
      <c r="M46" s="80"/>
      <c r="N46" s="80"/>
      <c r="O46" s="80"/>
      <c r="P46" s="80"/>
      <c r="Q46" s="80"/>
      <c r="R46" s="80"/>
      <c r="S46" s="80">
        <v>17</v>
      </c>
      <c r="T46" s="80"/>
      <c r="U46" s="80"/>
      <c r="V46" s="80"/>
      <c r="W46" s="80"/>
      <c r="X46" s="80"/>
      <c r="Y46" s="80"/>
      <c r="Z46" s="80"/>
      <c r="AA46" s="80"/>
      <c r="AB46" s="80"/>
      <c r="AC46" s="80"/>
      <c r="AD46" s="81"/>
      <c r="AE46" s="81"/>
      <c r="AF46" s="81"/>
      <c r="AG46" s="81"/>
      <c r="AH46" s="81"/>
      <c r="AI46" s="81"/>
      <c r="AJ46" s="81"/>
      <c r="AK46" s="81"/>
      <c r="AL46" s="81"/>
      <c r="AM46" s="81"/>
      <c r="AN46" s="81"/>
      <c r="AO46" s="81"/>
      <c r="AP46" s="81"/>
      <c r="AQ46" s="81"/>
      <c r="AR46" s="81">
        <v>100</v>
      </c>
      <c r="AS46" s="81">
        <v>100</v>
      </c>
      <c r="AT46" s="81" t="s">
        <v>256</v>
      </c>
      <c r="AU46" s="81" t="s">
        <v>257</v>
      </c>
      <c r="AV46" s="81">
        <v>100</v>
      </c>
      <c r="AW46" s="81" t="s">
        <v>269</v>
      </c>
      <c r="AX46" s="81" t="s">
        <v>257</v>
      </c>
      <c r="AY46" s="81" t="s">
        <v>271</v>
      </c>
      <c r="AZ46" s="81"/>
      <c r="BA46" s="81"/>
      <c r="BB46" s="81"/>
      <c r="BC46" s="81"/>
      <c r="BD46" s="81"/>
      <c r="BE46" s="81"/>
      <c r="BF46" s="81"/>
      <c r="BG46" s="81"/>
      <c r="BH46" s="81"/>
      <c r="BI46" s="316"/>
      <c r="BJ46" s="81"/>
      <c r="BK46" s="81"/>
      <c r="BL46" s="81"/>
      <c r="BM46" s="81"/>
      <c r="BN46" s="81" t="s">
        <v>260</v>
      </c>
      <c r="BO46" s="81" t="s">
        <v>260</v>
      </c>
      <c r="BP46" s="86" t="s">
        <v>261</v>
      </c>
    </row>
    <row r="47" s="224" customFormat="1" ht="19.5" spans="1:68">
      <c r="A47" s="296">
        <v>14</v>
      </c>
      <c r="B47" s="297"/>
      <c r="C47" s="320" t="s">
        <v>316</v>
      </c>
      <c r="D47" s="298" t="s">
        <v>337</v>
      </c>
      <c r="E47" s="298"/>
      <c r="F47" s="298"/>
      <c r="G47" s="298"/>
      <c r="H47" s="298"/>
      <c r="I47" s="300">
        <f t="shared" si="24"/>
        <v>223</v>
      </c>
      <c r="J47" s="302">
        <f t="shared" ref="J47:BM47" si="27">SUM(J48:J48)</f>
        <v>223</v>
      </c>
      <c r="K47" s="302">
        <f t="shared" si="27"/>
        <v>0</v>
      </c>
      <c r="L47" s="302">
        <f t="shared" si="27"/>
        <v>0</v>
      </c>
      <c r="M47" s="302">
        <f t="shared" si="27"/>
        <v>0</v>
      </c>
      <c r="N47" s="302">
        <f t="shared" si="27"/>
        <v>0</v>
      </c>
      <c r="O47" s="302">
        <f t="shared" si="27"/>
        <v>0</v>
      </c>
      <c r="P47" s="302">
        <f t="shared" si="27"/>
        <v>0</v>
      </c>
      <c r="Q47" s="302">
        <f t="shared" si="27"/>
        <v>0</v>
      </c>
      <c r="R47" s="302">
        <f t="shared" si="27"/>
        <v>0</v>
      </c>
      <c r="S47" s="302">
        <f t="shared" si="27"/>
        <v>18</v>
      </c>
      <c r="T47" s="302">
        <f t="shared" si="27"/>
        <v>0</v>
      </c>
      <c r="U47" s="302">
        <f t="shared" si="27"/>
        <v>0</v>
      </c>
      <c r="V47" s="302">
        <f t="shared" si="27"/>
        <v>0</v>
      </c>
      <c r="W47" s="302">
        <f t="shared" si="27"/>
        <v>0</v>
      </c>
      <c r="X47" s="302">
        <f t="shared" si="27"/>
        <v>0</v>
      </c>
      <c r="Y47" s="302">
        <f t="shared" si="27"/>
        <v>0</v>
      </c>
      <c r="Z47" s="302">
        <f t="shared" si="27"/>
        <v>0</v>
      </c>
      <c r="AA47" s="302">
        <f t="shared" si="27"/>
        <v>0</v>
      </c>
      <c r="AB47" s="302">
        <f t="shared" si="27"/>
        <v>0</v>
      </c>
      <c r="AC47" s="302">
        <f t="shared" si="27"/>
        <v>0</v>
      </c>
      <c r="AD47" s="302">
        <f t="shared" si="27"/>
        <v>0</v>
      </c>
      <c r="AE47" s="302">
        <f t="shared" si="27"/>
        <v>0</v>
      </c>
      <c r="AF47" s="302">
        <f t="shared" si="27"/>
        <v>0</v>
      </c>
      <c r="AG47" s="302">
        <f t="shared" si="27"/>
        <v>0</v>
      </c>
      <c r="AH47" s="302">
        <f t="shared" si="27"/>
        <v>0</v>
      </c>
      <c r="AI47" s="302">
        <f t="shared" si="27"/>
        <v>0</v>
      </c>
      <c r="AJ47" s="302">
        <f t="shared" si="27"/>
        <v>0</v>
      </c>
      <c r="AK47" s="302">
        <f t="shared" si="27"/>
        <v>0</v>
      </c>
      <c r="AL47" s="302">
        <f t="shared" si="27"/>
        <v>0</v>
      </c>
      <c r="AM47" s="302">
        <f t="shared" si="27"/>
        <v>0</v>
      </c>
      <c r="AN47" s="302">
        <f t="shared" si="27"/>
        <v>0</v>
      </c>
      <c r="AO47" s="302">
        <f t="shared" si="27"/>
        <v>0</v>
      </c>
      <c r="AP47" s="302">
        <f t="shared" si="27"/>
        <v>0</v>
      </c>
      <c r="AQ47" s="302">
        <f t="shared" si="27"/>
        <v>0</v>
      </c>
      <c r="AR47" s="302">
        <v>100</v>
      </c>
      <c r="AS47" s="302">
        <v>100</v>
      </c>
      <c r="AT47" s="302" t="s">
        <v>256</v>
      </c>
      <c r="AU47" s="302" t="s">
        <v>257</v>
      </c>
      <c r="AV47" s="302">
        <v>100</v>
      </c>
      <c r="AW47" s="302" t="s">
        <v>269</v>
      </c>
      <c r="AX47" s="302" t="s">
        <v>270</v>
      </c>
      <c r="AY47" s="302" t="s">
        <v>271</v>
      </c>
      <c r="AZ47" s="302">
        <f t="shared" si="27"/>
        <v>0</v>
      </c>
      <c r="BA47" s="302">
        <f t="shared" si="27"/>
        <v>0</v>
      </c>
      <c r="BB47" s="302">
        <f t="shared" si="27"/>
        <v>0</v>
      </c>
      <c r="BC47" s="302">
        <f t="shared" si="27"/>
        <v>0</v>
      </c>
      <c r="BD47" s="302">
        <f t="shared" si="27"/>
        <v>0</v>
      </c>
      <c r="BE47" s="302">
        <f t="shared" si="27"/>
        <v>0</v>
      </c>
      <c r="BF47" s="302">
        <f t="shared" si="27"/>
        <v>0</v>
      </c>
      <c r="BG47" s="302">
        <f t="shared" si="27"/>
        <v>0</v>
      </c>
      <c r="BH47" s="302">
        <f t="shared" si="27"/>
        <v>0</v>
      </c>
      <c r="BI47" s="302">
        <f t="shared" si="27"/>
        <v>0</v>
      </c>
      <c r="BJ47" s="302">
        <f t="shared" si="27"/>
        <v>0</v>
      </c>
      <c r="BK47" s="302">
        <f t="shared" si="27"/>
        <v>0</v>
      </c>
      <c r="BL47" s="302">
        <f t="shared" si="27"/>
        <v>0</v>
      </c>
      <c r="BM47" s="302">
        <f t="shared" si="27"/>
        <v>0</v>
      </c>
      <c r="BN47" s="303" t="s">
        <v>260</v>
      </c>
      <c r="BO47" s="303" t="s">
        <v>260</v>
      </c>
      <c r="BP47" s="303" t="s">
        <v>261</v>
      </c>
    </row>
    <row r="48" s="224" customFormat="1" ht="19.5" spans="1:68">
      <c r="A48" s="91">
        <v>14</v>
      </c>
      <c r="B48" s="304" t="s">
        <v>328</v>
      </c>
      <c r="C48" s="321" t="s">
        <v>316</v>
      </c>
      <c r="D48" s="305" t="s">
        <v>338</v>
      </c>
      <c r="E48" s="305" t="s">
        <v>273</v>
      </c>
      <c r="F48" s="306" t="s">
        <v>274</v>
      </c>
      <c r="G48" s="120" t="s">
        <v>330</v>
      </c>
      <c r="H48" s="307" t="s">
        <v>36</v>
      </c>
      <c r="I48" s="122">
        <f t="shared" si="24"/>
        <v>223</v>
      </c>
      <c r="J48" s="80">
        <v>223</v>
      </c>
      <c r="K48" s="80"/>
      <c r="L48" s="80"/>
      <c r="M48" s="80"/>
      <c r="N48" s="80"/>
      <c r="O48" s="122"/>
      <c r="P48" s="122"/>
      <c r="Q48" s="122"/>
      <c r="R48" s="122"/>
      <c r="S48" s="80">
        <v>18</v>
      </c>
      <c r="T48" s="122"/>
      <c r="U48" s="122"/>
      <c r="V48" s="80"/>
      <c r="W48" s="80"/>
      <c r="X48" s="122"/>
      <c r="Y48" s="122"/>
      <c r="Z48" s="122"/>
      <c r="AA48" s="122"/>
      <c r="AB48" s="122"/>
      <c r="AC48" s="122"/>
      <c r="AD48" s="122"/>
      <c r="AE48" s="122"/>
      <c r="AF48" s="122"/>
      <c r="AG48" s="122"/>
      <c r="AH48" s="122"/>
      <c r="AI48" s="122"/>
      <c r="AJ48" s="122"/>
      <c r="AK48" s="122"/>
      <c r="AL48" s="122"/>
      <c r="AM48" s="122"/>
      <c r="AN48" s="122"/>
      <c r="AO48" s="122"/>
      <c r="AP48" s="122"/>
      <c r="AQ48" s="122"/>
      <c r="AR48" s="81">
        <v>100</v>
      </c>
      <c r="AS48" s="81">
        <v>100</v>
      </c>
      <c r="AT48" s="81" t="s">
        <v>256</v>
      </c>
      <c r="AU48" s="81" t="s">
        <v>257</v>
      </c>
      <c r="AV48" s="81">
        <v>100</v>
      </c>
      <c r="AW48" s="81" t="s">
        <v>269</v>
      </c>
      <c r="AX48" s="81" t="s">
        <v>257</v>
      </c>
      <c r="AY48" s="81" t="s">
        <v>271</v>
      </c>
      <c r="AZ48" s="122"/>
      <c r="BA48" s="122"/>
      <c r="BB48" s="122"/>
      <c r="BC48" s="122"/>
      <c r="BD48" s="122"/>
      <c r="BE48" s="122"/>
      <c r="BF48" s="122"/>
      <c r="BG48" s="122"/>
      <c r="BH48" s="80"/>
      <c r="BI48" s="329"/>
      <c r="BJ48" s="80"/>
      <c r="BK48" s="122"/>
      <c r="BL48" s="122"/>
      <c r="BM48" s="122"/>
      <c r="BN48" s="81" t="s">
        <v>260</v>
      </c>
      <c r="BO48" s="81" t="s">
        <v>260</v>
      </c>
      <c r="BP48" s="86" t="s">
        <v>261</v>
      </c>
    </row>
    <row r="49" ht="19.5" spans="1:68">
      <c r="A49" s="296">
        <v>15</v>
      </c>
      <c r="B49" s="297"/>
      <c r="C49" s="320" t="s">
        <v>316</v>
      </c>
      <c r="D49" s="298" t="s">
        <v>339</v>
      </c>
      <c r="E49" s="298"/>
      <c r="F49" s="298"/>
      <c r="G49" s="298"/>
      <c r="H49" s="298"/>
      <c r="I49" s="300">
        <f t="shared" si="24"/>
        <v>1696</v>
      </c>
      <c r="J49" s="302">
        <f>SUM(J50:J52)</f>
        <v>1696</v>
      </c>
      <c r="K49" s="302">
        <f t="shared" ref="K49:BM49" si="28">SUM(K50:K52)</f>
        <v>0</v>
      </c>
      <c r="L49" s="302">
        <f t="shared" si="28"/>
        <v>0</v>
      </c>
      <c r="M49" s="302">
        <f t="shared" si="28"/>
        <v>1</v>
      </c>
      <c r="N49" s="302">
        <f t="shared" si="28"/>
        <v>0</v>
      </c>
      <c r="O49" s="302">
        <f t="shared" si="28"/>
        <v>13.4</v>
      </c>
      <c r="P49" s="302">
        <f t="shared" si="28"/>
        <v>0</v>
      </c>
      <c r="Q49" s="302">
        <f t="shared" si="28"/>
        <v>0</v>
      </c>
      <c r="R49" s="302">
        <f t="shared" si="28"/>
        <v>0</v>
      </c>
      <c r="S49" s="302">
        <f t="shared" si="28"/>
        <v>17</v>
      </c>
      <c r="T49" s="302">
        <f t="shared" si="28"/>
        <v>0</v>
      </c>
      <c r="U49" s="302">
        <f t="shared" si="28"/>
        <v>0</v>
      </c>
      <c r="V49" s="302">
        <f t="shared" si="28"/>
        <v>0</v>
      </c>
      <c r="W49" s="302">
        <f t="shared" si="28"/>
        <v>0</v>
      </c>
      <c r="X49" s="302">
        <f t="shared" si="28"/>
        <v>0</v>
      </c>
      <c r="Y49" s="302">
        <f t="shared" si="28"/>
        <v>0</v>
      </c>
      <c r="Z49" s="302">
        <f t="shared" si="28"/>
        <v>0</v>
      </c>
      <c r="AA49" s="302">
        <f t="shared" si="28"/>
        <v>12.4</v>
      </c>
      <c r="AB49" s="302">
        <f t="shared" si="28"/>
        <v>0</v>
      </c>
      <c r="AC49" s="302">
        <f t="shared" si="28"/>
        <v>0</v>
      </c>
      <c r="AD49" s="302">
        <f t="shared" si="28"/>
        <v>0</v>
      </c>
      <c r="AE49" s="302">
        <f t="shared" si="28"/>
        <v>0</v>
      </c>
      <c r="AF49" s="302">
        <f t="shared" si="28"/>
        <v>0</v>
      </c>
      <c r="AG49" s="302">
        <f t="shared" si="28"/>
        <v>0</v>
      </c>
      <c r="AH49" s="302">
        <f t="shared" si="28"/>
        <v>0</v>
      </c>
      <c r="AI49" s="302">
        <f t="shared" si="28"/>
        <v>0</v>
      </c>
      <c r="AJ49" s="302">
        <f t="shared" si="28"/>
        <v>0</v>
      </c>
      <c r="AK49" s="302">
        <f t="shared" si="28"/>
        <v>0</v>
      </c>
      <c r="AL49" s="302">
        <f t="shared" si="28"/>
        <v>0</v>
      </c>
      <c r="AM49" s="302">
        <f t="shared" si="28"/>
        <v>0</v>
      </c>
      <c r="AN49" s="302">
        <f t="shared" si="28"/>
        <v>0</v>
      </c>
      <c r="AO49" s="302">
        <f t="shared" si="28"/>
        <v>0</v>
      </c>
      <c r="AP49" s="302">
        <f t="shared" si="28"/>
        <v>0</v>
      </c>
      <c r="AQ49" s="302">
        <f t="shared" si="28"/>
        <v>0</v>
      </c>
      <c r="AR49" s="302">
        <v>100</v>
      </c>
      <c r="AS49" s="302">
        <v>100</v>
      </c>
      <c r="AT49" s="302" t="s">
        <v>256</v>
      </c>
      <c r="AU49" s="302" t="s">
        <v>257</v>
      </c>
      <c r="AV49" s="302">
        <v>100</v>
      </c>
      <c r="AW49" s="302" t="s">
        <v>269</v>
      </c>
      <c r="AX49" s="302" t="s">
        <v>270</v>
      </c>
      <c r="AY49" s="302" t="s">
        <v>271</v>
      </c>
      <c r="AZ49" s="302">
        <f t="shared" si="28"/>
        <v>0</v>
      </c>
      <c r="BA49" s="302">
        <f t="shared" si="28"/>
        <v>0</v>
      </c>
      <c r="BB49" s="302">
        <f t="shared" si="28"/>
        <v>0</v>
      </c>
      <c r="BC49" s="302">
        <f t="shared" si="28"/>
        <v>0</v>
      </c>
      <c r="BD49" s="302">
        <f t="shared" si="28"/>
        <v>0</v>
      </c>
      <c r="BE49" s="302">
        <f t="shared" si="28"/>
        <v>0</v>
      </c>
      <c r="BF49" s="302">
        <f t="shared" si="28"/>
        <v>0</v>
      </c>
      <c r="BG49" s="302">
        <f t="shared" si="28"/>
        <v>0</v>
      </c>
      <c r="BH49" s="302">
        <f t="shared" si="28"/>
        <v>0</v>
      </c>
      <c r="BI49" s="302">
        <f t="shared" si="28"/>
        <v>0</v>
      </c>
      <c r="BJ49" s="302">
        <f t="shared" si="28"/>
        <v>0</v>
      </c>
      <c r="BK49" s="302">
        <f t="shared" si="28"/>
        <v>0</v>
      </c>
      <c r="BL49" s="302">
        <f t="shared" si="28"/>
        <v>0</v>
      </c>
      <c r="BM49" s="302">
        <f t="shared" si="28"/>
        <v>0</v>
      </c>
      <c r="BN49" s="303" t="s">
        <v>260</v>
      </c>
      <c r="BO49" s="303" t="s">
        <v>260</v>
      </c>
      <c r="BP49" s="303" t="s">
        <v>261</v>
      </c>
    </row>
    <row r="50" ht="31.5" spans="1:68">
      <c r="A50" s="90">
        <v>15</v>
      </c>
      <c r="B50" s="304" t="s">
        <v>340</v>
      </c>
      <c r="C50" s="321" t="s">
        <v>316</v>
      </c>
      <c r="D50" s="125" t="s">
        <v>341</v>
      </c>
      <c r="E50" s="305" t="s">
        <v>273</v>
      </c>
      <c r="F50" s="306" t="s">
        <v>299</v>
      </c>
      <c r="G50" s="120" t="s">
        <v>300</v>
      </c>
      <c r="H50" s="307" t="s">
        <v>29</v>
      </c>
      <c r="I50" s="122">
        <f t="shared" si="24"/>
        <v>1442</v>
      </c>
      <c r="J50" s="78">
        <v>1442</v>
      </c>
      <c r="K50" s="78"/>
      <c r="L50" s="78"/>
      <c r="M50" s="80">
        <v>1</v>
      </c>
      <c r="N50" s="80"/>
      <c r="O50" s="80">
        <v>13.4</v>
      </c>
      <c r="P50" s="80"/>
      <c r="Q50" s="80"/>
      <c r="R50" s="80"/>
      <c r="S50" s="80"/>
      <c r="T50" s="80"/>
      <c r="U50" s="80"/>
      <c r="V50" s="80"/>
      <c r="W50" s="80"/>
      <c r="X50" s="80"/>
      <c r="Y50" s="80"/>
      <c r="Z50" s="80"/>
      <c r="AA50" s="80"/>
      <c r="AB50" s="80"/>
      <c r="AC50" s="80"/>
      <c r="AD50" s="81"/>
      <c r="AE50" s="81"/>
      <c r="AF50" s="81"/>
      <c r="AG50" s="81"/>
      <c r="AH50" s="81"/>
      <c r="AI50" s="81"/>
      <c r="AJ50" s="81"/>
      <c r="AK50" s="81"/>
      <c r="AL50" s="81"/>
      <c r="AM50" s="81"/>
      <c r="AN50" s="81"/>
      <c r="AO50" s="81"/>
      <c r="AP50" s="81"/>
      <c r="AQ50" s="81"/>
      <c r="AR50" s="81">
        <v>100</v>
      </c>
      <c r="AS50" s="81">
        <v>100</v>
      </c>
      <c r="AT50" s="81" t="s">
        <v>256</v>
      </c>
      <c r="AU50" s="81" t="s">
        <v>257</v>
      </c>
      <c r="AV50" s="81">
        <v>100</v>
      </c>
      <c r="AW50" s="81" t="s">
        <v>269</v>
      </c>
      <c r="AX50" s="81" t="s">
        <v>257</v>
      </c>
      <c r="AY50" s="81" t="s">
        <v>271</v>
      </c>
      <c r="AZ50" s="316"/>
      <c r="BA50" s="316"/>
      <c r="BB50" s="316"/>
      <c r="BC50" s="316"/>
      <c r="BD50" s="81"/>
      <c r="BE50" s="81"/>
      <c r="BF50" s="316"/>
      <c r="BG50" s="81"/>
      <c r="BH50" s="81"/>
      <c r="BI50" s="81"/>
      <c r="BJ50" s="81"/>
      <c r="BK50" s="81"/>
      <c r="BL50" s="81"/>
      <c r="BM50" s="81"/>
      <c r="BN50" s="81" t="s">
        <v>260</v>
      </c>
      <c r="BO50" s="81" t="s">
        <v>260</v>
      </c>
      <c r="BP50" s="81" t="s">
        <v>261</v>
      </c>
    </row>
    <row r="51" s="222" customFormat="1" ht="19.5" spans="1:68">
      <c r="A51" s="90">
        <v>15</v>
      </c>
      <c r="B51" s="304" t="s">
        <v>328</v>
      </c>
      <c r="C51" s="321" t="s">
        <v>316</v>
      </c>
      <c r="D51" s="305" t="s">
        <v>341</v>
      </c>
      <c r="E51" s="305" t="s">
        <v>273</v>
      </c>
      <c r="F51" s="306" t="s">
        <v>274</v>
      </c>
      <c r="G51" s="120" t="s">
        <v>330</v>
      </c>
      <c r="H51" s="307" t="s">
        <v>36</v>
      </c>
      <c r="I51" s="122">
        <f t="shared" si="24"/>
        <v>207</v>
      </c>
      <c r="J51" s="80">
        <v>207</v>
      </c>
      <c r="K51" s="80"/>
      <c r="L51" s="80"/>
      <c r="M51" s="80"/>
      <c r="N51" s="80"/>
      <c r="O51" s="80"/>
      <c r="P51" s="80"/>
      <c r="Q51" s="80"/>
      <c r="R51" s="80"/>
      <c r="S51" s="80">
        <v>17</v>
      </c>
      <c r="T51" s="80"/>
      <c r="U51" s="80"/>
      <c r="V51" s="80"/>
      <c r="W51" s="80"/>
      <c r="X51" s="80"/>
      <c r="Y51" s="80"/>
      <c r="Z51" s="80"/>
      <c r="AA51" s="80"/>
      <c r="AB51" s="80"/>
      <c r="AC51" s="80"/>
      <c r="AD51" s="81"/>
      <c r="AE51" s="81"/>
      <c r="AF51" s="81"/>
      <c r="AG51" s="81"/>
      <c r="AH51" s="81"/>
      <c r="AI51" s="81"/>
      <c r="AJ51" s="81"/>
      <c r="AK51" s="81"/>
      <c r="AL51" s="81"/>
      <c r="AM51" s="81"/>
      <c r="AN51" s="81"/>
      <c r="AO51" s="81"/>
      <c r="AP51" s="81"/>
      <c r="AQ51" s="81"/>
      <c r="AR51" s="81">
        <v>100</v>
      </c>
      <c r="AS51" s="81">
        <v>100</v>
      </c>
      <c r="AT51" s="81" t="s">
        <v>256</v>
      </c>
      <c r="AU51" s="81" t="s">
        <v>257</v>
      </c>
      <c r="AV51" s="81">
        <v>100</v>
      </c>
      <c r="AW51" s="81" t="s">
        <v>269</v>
      </c>
      <c r="AX51" s="81" t="s">
        <v>257</v>
      </c>
      <c r="AY51" s="81" t="s">
        <v>271</v>
      </c>
      <c r="AZ51" s="81"/>
      <c r="BA51" s="81"/>
      <c r="BB51" s="81"/>
      <c r="BC51" s="81"/>
      <c r="BD51" s="81"/>
      <c r="BE51" s="81"/>
      <c r="BF51" s="81"/>
      <c r="BG51" s="81"/>
      <c r="BH51" s="81"/>
      <c r="BI51" s="316"/>
      <c r="BJ51" s="81"/>
      <c r="BK51" s="81"/>
      <c r="BL51" s="81"/>
      <c r="BM51" s="81"/>
      <c r="BN51" s="81" t="s">
        <v>260</v>
      </c>
      <c r="BO51" s="81" t="s">
        <v>260</v>
      </c>
      <c r="BP51" s="86" t="s">
        <v>261</v>
      </c>
    </row>
    <row r="52" ht="19.5" spans="1:68">
      <c r="A52" s="90">
        <v>15</v>
      </c>
      <c r="B52" s="304" t="s">
        <v>342</v>
      </c>
      <c r="C52" s="321" t="s">
        <v>316</v>
      </c>
      <c r="D52" s="305" t="s">
        <v>341</v>
      </c>
      <c r="E52" s="305" t="s">
        <v>273</v>
      </c>
      <c r="F52" s="306" t="s">
        <v>274</v>
      </c>
      <c r="G52" s="120" t="s">
        <v>279</v>
      </c>
      <c r="H52" s="307" t="s">
        <v>36</v>
      </c>
      <c r="I52" s="122">
        <f t="shared" si="24"/>
        <v>47</v>
      </c>
      <c r="J52" s="79">
        <v>47</v>
      </c>
      <c r="K52" s="80"/>
      <c r="L52" s="80"/>
      <c r="M52" s="80"/>
      <c r="N52" s="80"/>
      <c r="O52" s="80"/>
      <c r="P52" s="80"/>
      <c r="Q52" s="80"/>
      <c r="R52" s="80"/>
      <c r="S52" s="80"/>
      <c r="T52" s="80"/>
      <c r="U52" s="80"/>
      <c r="V52" s="80"/>
      <c r="W52" s="80"/>
      <c r="X52" s="80"/>
      <c r="Y52" s="80"/>
      <c r="Z52" s="80"/>
      <c r="AA52" s="80">
        <v>12.4</v>
      </c>
      <c r="AB52" s="80"/>
      <c r="AC52" s="80"/>
      <c r="AD52" s="81"/>
      <c r="AE52" s="81"/>
      <c r="AF52" s="81"/>
      <c r="AG52" s="81"/>
      <c r="AH52" s="81"/>
      <c r="AI52" s="81"/>
      <c r="AJ52" s="81"/>
      <c r="AK52" s="81"/>
      <c r="AL52" s="81"/>
      <c r="AM52" s="81"/>
      <c r="AN52" s="81"/>
      <c r="AO52" s="81"/>
      <c r="AP52" s="81"/>
      <c r="AQ52" s="81"/>
      <c r="AR52" s="81">
        <v>100</v>
      </c>
      <c r="AS52" s="81">
        <v>100</v>
      </c>
      <c r="AT52" s="81" t="s">
        <v>256</v>
      </c>
      <c r="AU52" s="81" t="s">
        <v>257</v>
      </c>
      <c r="AV52" s="81">
        <v>100</v>
      </c>
      <c r="AW52" s="81" t="s">
        <v>269</v>
      </c>
      <c r="AX52" s="81" t="s">
        <v>257</v>
      </c>
      <c r="AY52" s="81" t="s">
        <v>271</v>
      </c>
      <c r="AZ52" s="81"/>
      <c r="BA52" s="81"/>
      <c r="BB52" s="81"/>
      <c r="BC52" s="81"/>
      <c r="BD52" s="81"/>
      <c r="BE52" s="81"/>
      <c r="BF52" s="81"/>
      <c r="BG52" s="81"/>
      <c r="BH52" s="81"/>
      <c r="BI52" s="81"/>
      <c r="BJ52" s="316"/>
      <c r="BK52" s="81"/>
      <c r="BL52" s="81"/>
      <c r="BM52" s="81"/>
      <c r="BN52" s="85" t="s">
        <v>260</v>
      </c>
      <c r="BO52" s="86" t="s">
        <v>260</v>
      </c>
      <c r="BP52" s="86" t="s">
        <v>261</v>
      </c>
    </row>
    <row r="53" s="225" customFormat="1" ht="19.5" spans="1:68">
      <c r="A53" s="296">
        <v>16</v>
      </c>
      <c r="B53" s="297"/>
      <c r="C53" s="320" t="s">
        <v>316</v>
      </c>
      <c r="D53" s="298" t="s">
        <v>343</v>
      </c>
      <c r="E53" s="298"/>
      <c r="F53" s="298"/>
      <c r="G53" s="298"/>
      <c r="H53" s="298"/>
      <c r="I53" s="300">
        <f t="shared" si="24"/>
        <v>7697</v>
      </c>
      <c r="J53" s="302">
        <f>SUM(J54:J58)</f>
        <v>5397</v>
      </c>
      <c r="K53" s="302">
        <f t="shared" ref="K53:BM53" si="29">SUM(K54:K58)</f>
        <v>1560</v>
      </c>
      <c r="L53" s="302">
        <f t="shared" si="29"/>
        <v>740</v>
      </c>
      <c r="M53" s="302">
        <f t="shared" si="29"/>
        <v>1</v>
      </c>
      <c r="N53" s="302">
        <f t="shared" si="29"/>
        <v>0</v>
      </c>
      <c r="O53" s="302">
        <f t="shared" si="29"/>
        <v>10</v>
      </c>
      <c r="P53" s="302">
        <f t="shared" si="29"/>
        <v>0</v>
      </c>
      <c r="Q53" s="302">
        <f t="shared" si="29"/>
        <v>0</v>
      </c>
      <c r="R53" s="302">
        <f t="shared" si="29"/>
        <v>0</v>
      </c>
      <c r="S53" s="302">
        <f t="shared" si="29"/>
        <v>21</v>
      </c>
      <c r="T53" s="302">
        <f t="shared" si="29"/>
        <v>0</v>
      </c>
      <c r="U53" s="302">
        <f t="shared" si="29"/>
        <v>0</v>
      </c>
      <c r="V53" s="302">
        <f t="shared" si="29"/>
        <v>0</v>
      </c>
      <c r="W53" s="302">
        <f t="shared" si="29"/>
        <v>0</v>
      </c>
      <c r="X53" s="302">
        <f t="shared" si="29"/>
        <v>0</v>
      </c>
      <c r="Y53" s="302">
        <f t="shared" si="29"/>
        <v>0</v>
      </c>
      <c r="Z53" s="302">
        <f t="shared" si="29"/>
        <v>0</v>
      </c>
      <c r="AA53" s="302">
        <f t="shared" si="29"/>
        <v>30</v>
      </c>
      <c r="AB53" s="302">
        <f t="shared" si="29"/>
        <v>0</v>
      </c>
      <c r="AC53" s="302">
        <f t="shared" si="29"/>
        <v>0</v>
      </c>
      <c r="AD53" s="302">
        <f t="shared" si="29"/>
        <v>0</v>
      </c>
      <c r="AE53" s="302">
        <f t="shared" si="29"/>
        <v>0</v>
      </c>
      <c r="AF53" s="302">
        <f t="shared" si="29"/>
        <v>0</v>
      </c>
      <c r="AG53" s="302">
        <f t="shared" si="29"/>
        <v>0</v>
      </c>
      <c r="AH53" s="302">
        <f t="shared" si="29"/>
        <v>1</v>
      </c>
      <c r="AI53" s="302">
        <f t="shared" si="29"/>
        <v>0</v>
      </c>
      <c r="AJ53" s="302">
        <f t="shared" si="29"/>
        <v>0</v>
      </c>
      <c r="AK53" s="302">
        <f t="shared" si="29"/>
        <v>0</v>
      </c>
      <c r="AL53" s="302">
        <f t="shared" si="29"/>
        <v>0</v>
      </c>
      <c r="AM53" s="302">
        <f t="shared" si="29"/>
        <v>0</v>
      </c>
      <c r="AN53" s="302">
        <f t="shared" si="29"/>
        <v>0</v>
      </c>
      <c r="AO53" s="302">
        <f t="shared" si="29"/>
        <v>0</v>
      </c>
      <c r="AP53" s="302">
        <f t="shared" si="29"/>
        <v>0</v>
      </c>
      <c r="AQ53" s="302">
        <f t="shared" si="29"/>
        <v>0</v>
      </c>
      <c r="AR53" s="302">
        <v>100</v>
      </c>
      <c r="AS53" s="302">
        <v>100</v>
      </c>
      <c r="AT53" s="302" t="s">
        <v>256</v>
      </c>
      <c r="AU53" s="302" t="s">
        <v>257</v>
      </c>
      <c r="AV53" s="302">
        <v>100</v>
      </c>
      <c r="AW53" s="302" t="s">
        <v>269</v>
      </c>
      <c r="AX53" s="302" t="s">
        <v>270</v>
      </c>
      <c r="AY53" s="302" t="s">
        <v>271</v>
      </c>
      <c r="AZ53" s="302">
        <f t="shared" si="29"/>
        <v>0</v>
      </c>
      <c r="BA53" s="302">
        <f t="shared" si="29"/>
        <v>0</v>
      </c>
      <c r="BB53" s="302">
        <f t="shared" si="29"/>
        <v>0</v>
      </c>
      <c r="BC53" s="302">
        <f t="shared" si="29"/>
        <v>0</v>
      </c>
      <c r="BD53" s="302">
        <f t="shared" si="29"/>
        <v>0</v>
      </c>
      <c r="BE53" s="302">
        <f t="shared" si="29"/>
        <v>0</v>
      </c>
      <c r="BF53" s="302">
        <f t="shared" si="29"/>
        <v>0</v>
      </c>
      <c r="BG53" s="302">
        <f t="shared" si="29"/>
        <v>0</v>
      </c>
      <c r="BH53" s="302">
        <f t="shared" si="29"/>
        <v>0</v>
      </c>
      <c r="BI53" s="302">
        <f t="shared" si="29"/>
        <v>0</v>
      </c>
      <c r="BJ53" s="302">
        <f t="shared" si="29"/>
        <v>0</v>
      </c>
      <c r="BK53" s="302">
        <f t="shared" si="29"/>
        <v>2.1</v>
      </c>
      <c r="BL53" s="302">
        <f t="shared" si="29"/>
        <v>0</v>
      </c>
      <c r="BM53" s="302">
        <f t="shared" si="29"/>
        <v>0</v>
      </c>
      <c r="BN53" s="303" t="s">
        <v>260</v>
      </c>
      <c r="BO53" s="303" t="s">
        <v>260</v>
      </c>
      <c r="BP53" s="303" t="s">
        <v>261</v>
      </c>
    </row>
    <row r="54" s="225" customFormat="1" ht="31.5" spans="1:68">
      <c r="A54" s="91">
        <v>16</v>
      </c>
      <c r="B54" s="304" t="s">
        <v>344</v>
      </c>
      <c r="C54" s="321" t="s">
        <v>316</v>
      </c>
      <c r="D54" s="125" t="s">
        <v>345</v>
      </c>
      <c r="E54" s="305" t="s">
        <v>273</v>
      </c>
      <c r="F54" s="306" t="s">
        <v>299</v>
      </c>
      <c r="G54" s="120" t="s">
        <v>300</v>
      </c>
      <c r="H54" s="307" t="s">
        <v>29</v>
      </c>
      <c r="I54" s="122">
        <f t="shared" si="24"/>
        <v>2580</v>
      </c>
      <c r="J54" s="78">
        <v>1080</v>
      </c>
      <c r="K54" s="78">
        <v>1000</v>
      </c>
      <c r="L54" s="78">
        <v>500</v>
      </c>
      <c r="M54" s="80">
        <v>1</v>
      </c>
      <c r="N54" s="80"/>
      <c r="O54" s="80">
        <v>10</v>
      </c>
      <c r="P54" s="80"/>
      <c r="Q54" s="80"/>
      <c r="R54" s="80"/>
      <c r="S54" s="80"/>
      <c r="T54" s="80"/>
      <c r="U54" s="122"/>
      <c r="V54" s="122"/>
      <c r="W54" s="122"/>
      <c r="X54" s="80"/>
      <c r="Y54" s="80"/>
      <c r="Z54" s="80"/>
      <c r="AA54" s="80"/>
      <c r="AB54" s="80"/>
      <c r="AC54" s="80"/>
      <c r="AD54" s="122"/>
      <c r="AE54" s="122"/>
      <c r="AF54" s="122"/>
      <c r="AG54" s="122"/>
      <c r="AH54" s="80"/>
      <c r="AI54" s="80"/>
      <c r="AJ54" s="80"/>
      <c r="AK54" s="80"/>
      <c r="AL54" s="80"/>
      <c r="AM54" s="80"/>
      <c r="AN54" s="122"/>
      <c r="AO54" s="122"/>
      <c r="AP54" s="122"/>
      <c r="AQ54" s="122"/>
      <c r="AR54" s="288">
        <v>100</v>
      </c>
      <c r="AS54" s="288">
        <v>100</v>
      </c>
      <c r="AT54" s="288" t="s">
        <v>256</v>
      </c>
      <c r="AU54" s="81" t="s">
        <v>257</v>
      </c>
      <c r="AV54" s="288">
        <v>100</v>
      </c>
      <c r="AW54" s="81" t="s">
        <v>269</v>
      </c>
      <c r="AX54" s="81" t="s">
        <v>257</v>
      </c>
      <c r="AY54" s="81" t="s">
        <v>271</v>
      </c>
      <c r="AZ54" s="325"/>
      <c r="BA54" s="329"/>
      <c r="BB54" s="329"/>
      <c r="BC54" s="325"/>
      <c r="BD54" s="80"/>
      <c r="BE54" s="122"/>
      <c r="BF54" s="325"/>
      <c r="BG54" s="122"/>
      <c r="BH54" s="122"/>
      <c r="BI54" s="122"/>
      <c r="BJ54" s="122"/>
      <c r="BK54" s="122"/>
      <c r="BL54" s="122"/>
      <c r="BM54" s="122"/>
      <c r="BN54" s="81" t="s">
        <v>260</v>
      </c>
      <c r="BO54" s="81" t="s">
        <v>260</v>
      </c>
      <c r="BP54" s="81" t="s">
        <v>261</v>
      </c>
    </row>
    <row r="55" s="225" customFormat="1" ht="19.5" spans="1:68">
      <c r="A55" s="90">
        <v>16</v>
      </c>
      <c r="B55" s="304" t="s">
        <v>328</v>
      </c>
      <c r="C55" s="321" t="s">
        <v>316</v>
      </c>
      <c r="D55" s="125" t="s">
        <v>345</v>
      </c>
      <c r="E55" s="305" t="s">
        <v>273</v>
      </c>
      <c r="F55" s="306" t="s">
        <v>274</v>
      </c>
      <c r="G55" s="120" t="s">
        <v>330</v>
      </c>
      <c r="H55" s="307" t="s">
        <v>36</v>
      </c>
      <c r="I55" s="122">
        <f t="shared" si="24"/>
        <v>260</v>
      </c>
      <c r="J55" s="79">
        <v>260</v>
      </c>
      <c r="K55" s="80"/>
      <c r="L55" s="80"/>
      <c r="M55" s="80"/>
      <c r="N55" s="80"/>
      <c r="O55" s="81"/>
      <c r="P55" s="81"/>
      <c r="Q55" s="81"/>
      <c r="R55" s="81"/>
      <c r="S55" s="81">
        <v>21</v>
      </c>
      <c r="T55" s="81"/>
      <c r="U55" s="81"/>
      <c r="V55" s="80"/>
      <c r="W55" s="80"/>
      <c r="X55" s="81"/>
      <c r="Y55" s="81"/>
      <c r="Z55" s="81"/>
      <c r="AA55" s="81"/>
      <c r="AB55" s="81"/>
      <c r="AC55" s="81"/>
      <c r="AD55" s="81"/>
      <c r="AE55" s="81"/>
      <c r="AF55" s="81"/>
      <c r="AG55" s="81"/>
      <c r="AH55" s="81"/>
      <c r="AI55" s="81"/>
      <c r="AJ55" s="81"/>
      <c r="AK55" s="81"/>
      <c r="AL55" s="81"/>
      <c r="AM55" s="81"/>
      <c r="AN55" s="81"/>
      <c r="AO55" s="81"/>
      <c r="AP55" s="81"/>
      <c r="AQ55" s="81"/>
      <c r="AR55" s="81">
        <v>100</v>
      </c>
      <c r="AS55" s="81">
        <v>100</v>
      </c>
      <c r="AT55" s="81" t="s">
        <v>256</v>
      </c>
      <c r="AU55" s="81" t="s">
        <v>257</v>
      </c>
      <c r="AV55" s="81">
        <v>100</v>
      </c>
      <c r="AW55" s="81" t="s">
        <v>269</v>
      </c>
      <c r="AX55" s="81" t="s">
        <v>257</v>
      </c>
      <c r="AY55" s="81" t="s">
        <v>271</v>
      </c>
      <c r="AZ55" s="80"/>
      <c r="BA55" s="80"/>
      <c r="BB55" s="80"/>
      <c r="BC55" s="80"/>
      <c r="BD55" s="80"/>
      <c r="BE55" s="80"/>
      <c r="BF55" s="80"/>
      <c r="BG55" s="80"/>
      <c r="BH55" s="80"/>
      <c r="BI55" s="329"/>
      <c r="BJ55" s="80"/>
      <c r="BK55" s="80"/>
      <c r="BL55" s="80"/>
      <c r="BM55" s="80"/>
      <c r="BN55" s="81" t="s">
        <v>260</v>
      </c>
      <c r="BO55" s="81" t="s">
        <v>260</v>
      </c>
      <c r="BP55" s="86" t="s">
        <v>261</v>
      </c>
    </row>
    <row r="56" s="226" customFormat="1" ht="19.5" spans="1:68">
      <c r="A56" s="91">
        <v>16</v>
      </c>
      <c r="B56" s="304" t="s">
        <v>342</v>
      </c>
      <c r="C56" s="321" t="s">
        <v>316</v>
      </c>
      <c r="D56" s="305" t="s">
        <v>345</v>
      </c>
      <c r="E56" s="305" t="s">
        <v>273</v>
      </c>
      <c r="F56" s="306" t="s">
        <v>274</v>
      </c>
      <c r="G56" s="120" t="s">
        <v>279</v>
      </c>
      <c r="H56" s="307" t="s">
        <v>36</v>
      </c>
      <c r="I56" s="122">
        <f t="shared" si="24"/>
        <v>88</v>
      </c>
      <c r="J56" s="79">
        <v>88</v>
      </c>
      <c r="K56" s="80"/>
      <c r="L56" s="80"/>
      <c r="M56" s="80"/>
      <c r="N56" s="80"/>
      <c r="O56" s="81"/>
      <c r="P56" s="81"/>
      <c r="Q56" s="81"/>
      <c r="R56" s="81"/>
      <c r="S56" s="81"/>
      <c r="T56" s="81"/>
      <c r="U56" s="81"/>
      <c r="V56" s="81"/>
      <c r="W56" s="81"/>
      <c r="X56" s="81"/>
      <c r="Y56" s="81"/>
      <c r="Z56" s="81"/>
      <c r="AA56" s="81">
        <v>30</v>
      </c>
      <c r="AB56" s="81"/>
      <c r="AC56" s="81"/>
      <c r="AD56" s="81"/>
      <c r="AE56" s="81"/>
      <c r="AF56" s="81"/>
      <c r="AG56" s="81"/>
      <c r="AH56" s="81"/>
      <c r="AI56" s="81"/>
      <c r="AJ56" s="81"/>
      <c r="AK56" s="81"/>
      <c r="AL56" s="81"/>
      <c r="AM56" s="81"/>
      <c r="AN56" s="81"/>
      <c r="AO56" s="81"/>
      <c r="AP56" s="81"/>
      <c r="AQ56" s="81"/>
      <c r="AR56" s="81">
        <v>100</v>
      </c>
      <c r="AS56" s="81">
        <v>100</v>
      </c>
      <c r="AT56" s="81" t="s">
        <v>256</v>
      </c>
      <c r="AU56" s="81" t="s">
        <v>257</v>
      </c>
      <c r="AV56" s="81">
        <v>100</v>
      </c>
      <c r="AW56" s="81" t="s">
        <v>269</v>
      </c>
      <c r="AX56" s="81" t="s">
        <v>257</v>
      </c>
      <c r="AY56" s="81" t="s">
        <v>271</v>
      </c>
      <c r="AZ56" s="80"/>
      <c r="BA56" s="80"/>
      <c r="BB56" s="80"/>
      <c r="BC56" s="80"/>
      <c r="BD56" s="80"/>
      <c r="BE56" s="80"/>
      <c r="BF56" s="80"/>
      <c r="BG56" s="80"/>
      <c r="BH56" s="80"/>
      <c r="BI56" s="80"/>
      <c r="BJ56" s="329"/>
      <c r="BK56" s="80"/>
      <c r="BL56" s="80"/>
      <c r="BM56" s="80"/>
      <c r="BN56" s="85" t="s">
        <v>260</v>
      </c>
      <c r="BO56" s="86" t="s">
        <v>260</v>
      </c>
      <c r="BP56" s="86" t="s">
        <v>261</v>
      </c>
    </row>
    <row r="57" s="225" customFormat="1" ht="19.5" spans="1:68">
      <c r="A57" s="91">
        <v>16</v>
      </c>
      <c r="B57" s="304" t="s">
        <v>346</v>
      </c>
      <c r="C57" s="321" t="s">
        <v>316</v>
      </c>
      <c r="D57" s="125" t="s">
        <v>345</v>
      </c>
      <c r="E57" s="125" t="s">
        <v>321</v>
      </c>
      <c r="F57" s="125" t="s">
        <v>347</v>
      </c>
      <c r="G57" s="306" t="s">
        <v>348</v>
      </c>
      <c r="H57" s="307" t="s">
        <v>36</v>
      </c>
      <c r="I57" s="122">
        <f t="shared" ref="I57:I58" si="30">SUM(J57:L57)</f>
        <v>3969</v>
      </c>
      <c r="J57" s="79">
        <f>1405+2564</f>
        <v>3969</v>
      </c>
      <c r="K57" s="80"/>
      <c r="L57" s="80"/>
      <c r="M57" s="80"/>
      <c r="N57" s="80"/>
      <c r="O57" s="81"/>
      <c r="P57" s="81"/>
      <c r="Q57" s="81"/>
      <c r="R57" s="81"/>
      <c r="S57" s="81"/>
      <c r="T57" s="81"/>
      <c r="U57" s="81"/>
      <c r="V57" s="81"/>
      <c r="W57" s="81"/>
      <c r="X57" s="81"/>
      <c r="Y57" s="81"/>
      <c r="Z57" s="81"/>
      <c r="AA57" s="81"/>
      <c r="AB57" s="81"/>
      <c r="AC57" s="81"/>
      <c r="AD57" s="81"/>
      <c r="AE57" s="81"/>
      <c r="AF57" s="81"/>
      <c r="AG57" s="81"/>
      <c r="AH57" s="81">
        <v>1</v>
      </c>
      <c r="AI57" s="81"/>
      <c r="AJ57" s="81"/>
      <c r="AK57" s="81"/>
      <c r="AL57" s="81"/>
      <c r="AM57" s="81"/>
      <c r="AN57" s="81"/>
      <c r="AO57" s="81"/>
      <c r="AP57" s="81"/>
      <c r="AQ57" s="81"/>
      <c r="AR57" s="80">
        <v>100</v>
      </c>
      <c r="AS57" s="80">
        <v>100</v>
      </c>
      <c r="AT57" s="80" t="s">
        <v>256</v>
      </c>
      <c r="AU57" s="80" t="s">
        <v>257</v>
      </c>
      <c r="AV57" s="80">
        <v>100</v>
      </c>
      <c r="AW57" s="81" t="s">
        <v>269</v>
      </c>
      <c r="AX57" s="81" t="s">
        <v>257</v>
      </c>
      <c r="AY57" s="81" t="s">
        <v>271</v>
      </c>
      <c r="AZ57" s="329"/>
      <c r="BA57" s="80"/>
      <c r="BB57" s="80"/>
      <c r="BC57" s="80"/>
      <c r="BD57" s="80"/>
      <c r="BE57" s="80"/>
      <c r="BF57" s="80"/>
      <c r="BG57" s="80"/>
      <c r="BH57" s="80"/>
      <c r="BI57" s="80"/>
      <c r="BJ57" s="80"/>
      <c r="BK57" s="80"/>
      <c r="BL57" s="80"/>
      <c r="BM57" s="80"/>
      <c r="BN57" s="81" t="s">
        <v>260</v>
      </c>
      <c r="BO57" s="81" t="s">
        <v>260</v>
      </c>
      <c r="BP57" s="81" t="s">
        <v>261</v>
      </c>
    </row>
    <row r="58" s="226" customFormat="1" ht="19.5" spans="1:68">
      <c r="A58" s="90">
        <v>16</v>
      </c>
      <c r="B58" s="327" t="s">
        <v>349</v>
      </c>
      <c r="C58" s="321" t="s">
        <v>316</v>
      </c>
      <c r="D58" s="305" t="s">
        <v>345</v>
      </c>
      <c r="E58" s="305" t="s">
        <v>284</v>
      </c>
      <c r="F58" s="125" t="s">
        <v>285</v>
      </c>
      <c r="G58" s="125" t="s">
        <v>285</v>
      </c>
      <c r="H58" s="307" t="s">
        <v>36</v>
      </c>
      <c r="I58" s="122">
        <f t="shared" si="30"/>
        <v>800</v>
      </c>
      <c r="J58" s="152"/>
      <c r="K58" s="152">
        <v>560</v>
      </c>
      <c r="L58" s="152">
        <v>240</v>
      </c>
      <c r="M58" s="80"/>
      <c r="N58" s="80"/>
      <c r="O58" s="81"/>
      <c r="P58" s="81"/>
      <c r="Q58" s="81"/>
      <c r="R58" s="81"/>
      <c r="S58" s="81"/>
      <c r="T58" s="81"/>
      <c r="U58" s="81"/>
      <c r="V58" s="81"/>
      <c r="W58" s="81"/>
      <c r="X58" s="81"/>
      <c r="Y58" s="81"/>
      <c r="Z58" s="81"/>
      <c r="AA58" s="81"/>
      <c r="AB58" s="81"/>
      <c r="AC58" s="81"/>
      <c r="AD58" s="81"/>
      <c r="AE58" s="81"/>
      <c r="AF58" s="81"/>
      <c r="AG58" s="81"/>
      <c r="AH58" s="81"/>
      <c r="AI58" s="81"/>
      <c r="AJ58" s="81"/>
      <c r="AK58" s="81"/>
      <c r="AL58" s="81"/>
      <c r="AM58" s="81"/>
      <c r="AN58" s="81"/>
      <c r="AO58" s="81"/>
      <c r="AP58" s="81"/>
      <c r="AQ58" s="81"/>
      <c r="AR58" s="85">
        <v>100</v>
      </c>
      <c r="AS58" s="85">
        <v>100</v>
      </c>
      <c r="AT58" s="85" t="s">
        <v>256</v>
      </c>
      <c r="AU58" s="81" t="s">
        <v>257</v>
      </c>
      <c r="AV58" s="85">
        <v>100</v>
      </c>
      <c r="AW58" s="81" t="s">
        <v>269</v>
      </c>
      <c r="AX58" s="81" t="s">
        <v>257</v>
      </c>
      <c r="AY58" s="81" t="s">
        <v>271</v>
      </c>
      <c r="AZ58" s="80"/>
      <c r="BA58" s="329"/>
      <c r="BB58" s="329"/>
      <c r="BC58" s="80"/>
      <c r="BE58" s="80"/>
      <c r="BF58" s="80"/>
      <c r="BG58" s="80"/>
      <c r="BH58" s="80"/>
      <c r="BI58" s="80"/>
      <c r="BJ58" s="80"/>
      <c r="BK58" s="80">
        <v>2.1</v>
      </c>
      <c r="BL58" s="80"/>
      <c r="BM58" s="80"/>
      <c r="BN58" s="81" t="s">
        <v>260</v>
      </c>
      <c r="BO58" s="81" t="s">
        <v>260</v>
      </c>
      <c r="BP58" s="81" t="s">
        <v>261</v>
      </c>
    </row>
    <row r="59" s="227" customFormat="1" ht="19.5" spans="1:68">
      <c r="A59" s="296">
        <v>17</v>
      </c>
      <c r="B59" s="297"/>
      <c r="C59" s="320" t="s">
        <v>316</v>
      </c>
      <c r="D59" s="330" t="s">
        <v>350</v>
      </c>
      <c r="E59" s="330"/>
      <c r="F59" s="330"/>
      <c r="G59" s="330"/>
      <c r="H59" s="330"/>
      <c r="I59" s="300">
        <f t="shared" ref="I59:I99" si="31">SUM(J59:L59)</f>
        <v>1888</v>
      </c>
      <c r="J59" s="302">
        <f>SUM(J60:J64)</f>
        <v>968</v>
      </c>
      <c r="K59" s="302">
        <f t="shared" ref="K59:AQ59" si="32">SUM(K60:K64)</f>
        <v>0</v>
      </c>
      <c r="L59" s="302">
        <f t="shared" si="32"/>
        <v>920</v>
      </c>
      <c r="M59" s="302">
        <f t="shared" si="32"/>
        <v>1</v>
      </c>
      <c r="N59" s="302">
        <f t="shared" si="32"/>
        <v>0</v>
      </c>
      <c r="O59" s="302">
        <f t="shared" si="32"/>
        <v>6.6</v>
      </c>
      <c r="P59" s="302">
        <f t="shared" si="32"/>
        <v>0</v>
      </c>
      <c r="Q59" s="302">
        <f t="shared" si="32"/>
        <v>0</v>
      </c>
      <c r="R59" s="302">
        <f t="shared" si="32"/>
        <v>0</v>
      </c>
      <c r="S59" s="302">
        <f t="shared" si="32"/>
        <v>0</v>
      </c>
      <c r="T59" s="302">
        <f t="shared" si="32"/>
        <v>4</v>
      </c>
      <c r="U59" s="302">
        <f t="shared" si="32"/>
        <v>0</v>
      </c>
      <c r="V59" s="302">
        <f t="shared" si="32"/>
        <v>0</v>
      </c>
      <c r="W59" s="302">
        <f t="shared" si="32"/>
        <v>0</v>
      </c>
      <c r="X59" s="302">
        <f t="shared" si="32"/>
        <v>0</v>
      </c>
      <c r="Y59" s="302">
        <f t="shared" si="32"/>
        <v>0</v>
      </c>
      <c r="Z59" s="302">
        <f t="shared" si="32"/>
        <v>0</v>
      </c>
      <c r="AA59" s="302">
        <f t="shared" si="32"/>
        <v>0</v>
      </c>
      <c r="AB59" s="302">
        <f t="shared" si="32"/>
        <v>0</v>
      </c>
      <c r="AC59" s="302">
        <f t="shared" si="32"/>
        <v>0</v>
      </c>
      <c r="AD59" s="302">
        <f t="shared" si="32"/>
        <v>0</v>
      </c>
      <c r="AE59" s="302">
        <f t="shared" si="32"/>
        <v>0</v>
      </c>
      <c r="AF59" s="302">
        <f t="shared" si="32"/>
        <v>0</v>
      </c>
      <c r="AG59" s="302">
        <f t="shared" si="32"/>
        <v>0</v>
      </c>
      <c r="AH59" s="302">
        <f t="shared" si="32"/>
        <v>0</v>
      </c>
      <c r="AI59" s="302">
        <f t="shared" si="32"/>
        <v>0</v>
      </c>
      <c r="AJ59" s="302">
        <f t="shared" si="32"/>
        <v>0</v>
      </c>
      <c r="AK59" s="302">
        <f t="shared" si="32"/>
        <v>0</v>
      </c>
      <c r="AL59" s="302">
        <f t="shared" si="32"/>
        <v>0</v>
      </c>
      <c r="AM59" s="302">
        <f t="shared" si="32"/>
        <v>0</v>
      </c>
      <c r="AN59" s="302">
        <f t="shared" si="32"/>
        <v>0</v>
      </c>
      <c r="AO59" s="302">
        <f t="shared" si="32"/>
        <v>0</v>
      </c>
      <c r="AP59" s="302">
        <f t="shared" si="32"/>
        <v>0</v>
      </c>
      <c r="AQ59" s="302">
        <f t="shared" si="32"/>
        <v>0</v>
      </c>
      <c r="AR59" s="302">
        <v>100</v>
      </c>
      <c r="AS59" s="302">
        <v>100</v>
      </c>
      <c r="AT59" s="302" t="s">
        <v>256</v>
      </c>
      <c r="AU59" s="302" t="s">
        <v>257</v>
      </c>
      <c r="AV59" s="302">
        <v>100</v>
      </c>
      <c r="AW59" s="302" t="s">
        <v>269</v>
      </c>
      <c r="AX59" s="302" t="s">
        <v>270</v>
      </c>
      <c r="AY59" s="302" t="s">
        <v>271</v>
      </c>
      <c r="AZ59" s="302">
        <f>SUM(AZ60:AZ64)</f>
        <v>0</v>
      </c>
      <c r="BA59" s="302">
        <f t="shared" ref="BA59:BL59" si="33">SUM(BA60:BA64)</f>
        <v>0</v>
      </c>
      <c r="BB59" s="302">
        <f t="shared" si="33"/>
        <v>0</v>
      </c>
      <c r="BC59" s="302">
        <f t="shared" si="33"/>
        <v>0</v>
      </c>
      <c r="BD59" s="302">
        <f t="shared" si="33"/>
        <v>0</v>
      </c>
      <c r="BE59" s="302">
        <f t="shared" si="33"/>
        <v>0</v>
      </c>
      <c r="BF59" s="302">
        <f t="shared" si="33"/>
        <v>0</v>
      </c>
      <c r="BG59" s="302">
        <f t="shared" si="33"/>
        <v>0</v>
      </c>
      <c r="BH59" s="302">
        <f t="shared" si="33"/>
        <v>0</v>
      </c>
      <c r="BI59" s="302">
        <f t="shared" si="33"/>
        <v>0</v>
      </c>
      <c r="BJ59" s="302">
        <f t="shared" si="33"/>
        <v>0</v>
      </c>
      <c r="BK59" s="302">
        <f t="shared" si="33"/>
        <v>0</v>
      </c>
      <c r="BL59" s="302">
        <f t="shared" si="33"/>
        <v>0</v>
      </c>
      <c r="BM59" s="302">
        <f>SUM(BM60:BM60)</f>
        <v>0</v>
      </c>
      <c r="BN59" s="303" t="s">
        <v>260</v>
      </c>
      <c r="BO59" s="303" t="s">
        <v>260</v>
      </c>
      <c r="BP59" s="303" t="s">
        <v>261</v>
      </c>
    </row>
    <row r="60" s="221" customFormat="1" ht="31.5" spans="1:68">
      <c r="A60" s="90">
        <v>17</v>
      </c>
      <c r="B60" s="331" t="s">
        <v>351</v>
      </c>
      <c r="C60" s="321" t="s">
        <v>316</v>
      </c>
      <c r="D60" s="124" t="s">
        <v>352</v>
      </c>
      <c r="E60" s="305" t="s">
        <v>273</v>
      </c>
      <c r="F60" s="306" t="s">
        <v>299</v>
      </c>
      <c r="G60" s="120" t="s">
        <v>300</v>
      </c>
      <c r="H60" s="307" t="s">
        <v>36</v>
      </c>
      <c r="I60" s="122">
        <f t="shared" si="31"/>
        <v>1641</v>
      </c>
      <c r="J60" s="133">
        <v>721</v>
      </c>
      <c r="K60" s="78"/>
      <c r="L60" s="78">
        <v>920</v>
      </c>
      <c r="M60" s="80">
        <v>1</v>
      </c>
      <c r="N60" s="80"/>
      <c r="O60" s="80">
        <v>6.6</v>
      </c>
      <c r="P60" s="80"/>
      <c r="Q60" s="80"/>
      <c r="R60" s="80"/>
      <c r="S60" s="80"/>
      <c r="T60" s="80"/>
      <c r="U60" s="80"/>
      <c r="V60" s="80"/>
      <c r="W60" s="80"/>
      <c r="X60" s="80"/>
      <c r="Y60" s="80"/>
      <c r="Z60" s="80"/>
      <c r="AA60" s="80"/>
      <c r="AB60" s="80"/>
      <c r="AC60" s="80"/>
      <c r="AD60" s="81"/>
      <c r="AE60" s="81"/>
      <c r="AF60" s="81"/>
      <c r="AG60" s="81"/>
      <c r="AH60" s="81"/>
      <c r="AI60" s="81"/>
      <c r="AJ60" s="81"/>
      <c r="AK60" s="81"/>
      <c r="AL60" s="81"/>
      <c r="AM60" s="81"/>
      <c r="AN60" s="81"/>
      <c r="AO60" s="81"/>
      <c r="AP60" s="81"/>
      <c r="AQ60" s="81"/>
      <c r="AR60" s="85">
        <v>100</v>
      </c>
      <c r="AS60" s="85">
        <v>100</v>
      </c>
      <c r="AT60" s="85" t="s">
        <v>256</v>
      </c>
      <c r="AU60" s="81" t="s">
        <v>257</v>
      </c>
      <c r="AV60" s="85">
        <v>100</v>
      </c>
      <c r="AW60" s="81" t="s">
        <v>269</v>
      </c>
      <c r="AX60" s="81" t="s">
        <v>257</v>
      </c>
      <c r="AY60" s="81" t="s">
        <v>271</v>
      </c>
      <c r="AZ60" s="316"/>
      <c r="BA60" s="316"/>
      <c r="BB60" s="316"/>
      <c r="BC60" s="316"/>
      <c r="BD60" s="81"/>
      <c r="BE60" s="81"/>
      <c r="BF60" s="316"/>
      <c r="BG60" s="81"/>
      <c r="BH60" s="81"/>
      <c r="BI60" s="81"/>
      <c r="BJ60" s="81"/>
      <c r="BK60" s="81"/>
      <c r="BL60" s="81"/>
      <c r="BM60" s="81"/>
      <c r="BN60" s="81" t="s">
        <v>260</v>
      </c>
      <c r="BO60" s="81" t="s">
        <v>260</v>
      </c>
      <c r="BP60" s="81" t="s">
        <v>261</v>
      </c>
    </row>
    <row r="61" s="221" customFormat="1" ht="19.5" spans="1:68">
      <c r="A61" s="90">
        <v>17</v>
      </c>
      <c r="B61" s="315" t="s">
        <v>353</v>
      </c>
      <c r="C61" s="321" t="s">
        <v>316</v>
      </c>
      <c r="D61" s="124" t="s">
        <v>352</v>
      </c>
      <c r="E61" s="305" t="s">
        <v>273</v>
      </c>
      <c r="F61" s="306" t="s">
        <v>274</v>
      </c>
      <c r="G61" s="120" t="s">
        <v>289</v>
      </c>
      <c r="H61" s="307" t="s">
        <v>36</v>
      </c>
      <c r="I61" s="122">
        <f t="shared" si="31"/>
        <v>73</v>
      </c>
      <c r="J61" s="79">
        <v>73</v>
      </c>
      <c r="K61" s="80"/>
      <c r="L61" s="80"/>
      <c r="M61" s="80"/>
      <c r="N61" s="80"/>
      <c r="O61" s="80"/>
      <c r="P61" s="80"/>
      <c r="Q61" s="80"/>
      <c r="R61" s="80"/>
      <c r="S61" s="80"/>
      <c r="T61" s="80">
        <v>1</v>
      </c>
      <c r="U61" s="80"/>
      <c r="V61" s="80"/>
      <c r="W61" s="80"/>
      <c r="X61" s="80"/>
      <c r="Y61" s="80"/>
      <c r="Z61" s="80"/>
      <c r="AA61" s="80"/>
      <c r="AB61" s="80"/>
      <c r="AC61" s="80"/>
      <c r="AD61" s="81"/>
      <c r="AE61" s="81"/>
      <c r="AF61" s="81"/>
      <c r="AG61" s="81"/>
      <c r="AH61" s="81"/>
      <c r="AI61" s="81"/>
      <c r="AJ61" s="81"/>
      <c r="AK61" s="81"/>
      <c r="AL61" s="81"/>
      <c r="AM61" s="81"/>
      <c r="AN61" s="81"/>
      <c r="AO61" s="81"/>
      <c r="AP61" s="81"/>
      <c r="AQ61" s="81"/>
      <c r="AR61" s="288">
        <v>100</v>
      </c>
      <c r="AS61" s="288">
        <v>100</v>
      </c>
      <c r="AT61" s="288" t="s">
        <v>256</v>
      </c>
      <c r="AU61" s="81" t="s">
        <v>257</v>
      </c>
      <c r="AV61" s="288">
        <v>100</v>
      </c>
      <c r="AW61" s="81" t="s">
        <v>269</v>
      </c>
      <c r="AX61" s="81" t="s">
        <v>257</v>
      </c>
      <c r="AY61" s="81" t="s">
        <v>271</v>
      </c>
      <c r="AZ61" s="81"/>
      <c r="BA61" s="81"/>
      <c r="BB61" s="81"/>
      <c r="BC61" s="81"/>
      <c r="BD61" s="81"/>
      <c r="BE61" s="81"/>
      <c r="BF61" s="81"/>
      <c r="BG61" s="81"/>
      <c r="BH61" s="81"/>
      <c r="BI61" s="81"/>
      <c r="BJ61" s="316"/>
      <c r="BK61" s="81"/>
      <c r="BL61" s="81"/>
      <c r="BM61" s="81"/>
      <c r="BN61" s="81" t="s">
        <v>260</v>
      </c>
      <c r="BO61" s="81" t="s">
        <v>260</v>
      </c>
      <c r="BP61" s="81" t="s">
        <v>261</v>
      </c>
    </row>
    <row r="62" s="221" customFormat="1" ht="19.5" spans="1:68">
      <c r="A62" s="90">
        <v>17</v>
      </c>
      <c r="B62" s="315" t="s">
        <v>354</v>
      </c>
      <c r="C62" s="321" t="s">
        <v>316</v>
      </c>
      <c r="D62" s="124" t="s">
        <v>352</v>
      </c>
      <c r="E62" s="305" t="s">
        <v>273</v>
      </c>
      <c r="F62" s="306" t="s">
        <v>274</v>
      </c>
      <c r="G62" s="120" t="s">
        <v>289</v>
      </c>
      <c r="H62" s="307" t="s">
        <v>36</v>
      </c>
      <c r="I62" s="122">
        <f t="shared" si="31"/>
        <v>51</v>
      </c>
      <c r="J62" s="79">
        <v>51</v>
      </c>
      <c r="K62" s="80"/>
      <c r="L62" s="80"/>
      <c r="M62" s="80"/>
      <c r="N62" s="80"/>
      <c r="O62" s="80"/>
      <c r="P62" s="80"/>
      <c r="Q62" s="80"/>
      <c r="R62" s="80"/>
      <c r="S62" s="80"/>
      <c r="T62" s="80">
        <v>1</v>
      </c>
      <c r="U62" s="80"/>
      <c r="V62" s="80"/>
      <c r="W62" s="80"/>
      <c r="X62" s="80"/>
      <c r="Y62" s="80"/>
      <c r="Z62" s="80"/>
      <c r="AA62" s="80"/>
      <c r="AB62" s="80"/>
      <c r="AC62" s="80"/>
      <c r="AD62" s="81"/>
      <c r="AE62" s="81"/>
      <c r="AF62" s="81"/>
      <c r="AG62" s="81"/>
      <c r="AH62" s="81"/>
      <c r="AI62" s="81"/>
      <c r="AJ62" s="81"/>
      <c r="AK62" s="81"/>
      <c r="AL62" s="81"/>
      <c r="AM62" s="81"/>
      <c r="AN62" s="81"/>
      <c r="AO62" s="81"/>
      <c r="AP62" s="81"/>
      <c r="AQ62" s="81"/>
      <c r="AR62" s="81">
        <v>100</v>
      </c>
      <c r="AS62" s="81">
        <v>100</v>
      </c>
      <c r="AT62" s="81" t="s">
        <v>256</v>
      </c>
      <c r="AU62" s="81" t="s">
        <v>257</v>
      </c>
      <c r="AV62" s="81">
        <v>100</v>
      </c>
      <c r="AW62" s="81" t="s">
        <v>269</v>
      </c>
      <c r="AX62" s="81" t="s">
        <v>257</v>
      </c>
      <c r="AY62" s="81" t="s">
        <v>271</v>
      </c>
      <c r="AZ62" s="81"/>
      <c r="BA62" s="81"/>
      <c r="BB62" s="81"/>
      <c r="BC62" s="81"/>
      <c r="BD62" s="81"/>
      <c r="BE62" s="81"/>
      <c r="BF62" s="81"/>
      <c r="BG62" s="81"/>
      <c r="BH62" s="81"/>
      <c r="BI62" s="81"/>
      <c r="BJ62" s="316"/>
      <c r="BK62" s="81"/>
      <c r="BL62" s="81"/>
      <c r="BM62" s="81"/>
      <c r="BN62" s="326" t="s">
        <v>260</v>
      </c>
      <c r="BO62" s="81" t="s">
        <v>260</v>
      </c>
      <c r="BP62" s="81" t="s">
        <v>261</v>
      </c>
    </row>
    <row r="63" s="221" customFormat="1" ht="19.5" spans="1:68">
      <c r="A63" s="90">
        <v>17</v>
      </c>
      <c r="B63" s="315" t="s">
        <v>355</v>
      </c>
      <c r="C63" s="321" t="s">
        <v>316</v>
      </c>
      <c r="D63" s="124" t="s">
        <v>352</v>
      </c>
      <c r="E63" s="305" t="s">
        <v>273</v>
      </c>
      <c r="F63" s="306" t="s">
        <v>274</v>
      </c>
      <c r="G63" s="120" t="s">
        <v>289</v>
      </c>
      <c r="H63" s="307" t="s">
        <v>36</v>
      </c>
      <c r="I63" s="122">
        <f t="shared" si="31"/>
        <v>37</v>
      </c>
      <c r="J63" s="79">
        <v>37</v>
      </c>
      <c r="K63" s="80"/>
      <c r="L63" s="80"/>
      <c r="M63" s="80"/>
      <c r="N63" s="80"/>
      <c r="O63" s="80"/>
      <c r="P63" s="80"/>
      <c r="Q63" s="80"/>
      <c r="R63" s="80"/>
      <c r="S63" s="80"/>
      <c r="T63" s="80">
        <v>1</v>
      </c>
      <c r="U63" s="80"/>
      <c r="V63" s="80"/>
      <c r="W63" s="80"/>
      <c r="X63" s="80"/>
      <c r="Y63" s="80"/>
      <c r="Z63" s="80"/>
      <c r="AA63" s="80"/>
      <c r="AB63" s="80"/>
      <c r="AC63" s="80"/>
      <c r="AD63" s="81"/>
      <c r="AE63" s="81"/>
      <c r="AF63" s="81"/>
      <c r="AG63" s="81"/>
      <c r="AH63" s="81"/>
      <c r="AI63" s="81"/>
      <c r="AJ63" s="81"/>
      <c r="AK63" s="81"/>
      <c r="AL63" s="81"/>
      <c r="AM63" s="81"/>
      <c r="AN63" s="81"/>
      <c r="AO63" s="81"/>
      <c r="AP63" s="81"/>
      <c r="AQ63" s="81"/>
      <c r="AR63" s="81">
        <v>100</v>
      </c>
      <c r="AS63" s="81">
        <v>100</v>
      </c>
      <c r="AT63" s="81" t="s">
        <v>256</v>
      </c>
      <c r="AU63" s="81" t="s">
        <v>257</v>
      </c>
      <c r="AV63" s="81">
        <v>100</v>
      </c>
      <c r="AW63" s="81" t="s">
        <v>269</v>
      </c>
      <c r="AX63" s="81" t="s">
        <v>257</v>
      </c>
      <c r="AY63" s="81" t="s">
        <v>271</v>
      </c>
      <c r="AZ63" s="81"/>
      <c r="BA63" s="81"/>
      <c r="BB63" s="81"/>
      <c r="BC63" s="81"/>
      <c r="BD63" s="81"/>
      <c r="BE63" s="81"/>
      <c r="BF63" s="81"/>
      <c r="BG63" s="81"/>
      <c r="BH63" s="81"/>
      <c r="BI63" s="81"/>
      <c r="BJ63" s="316"/>
      <c r="BK63" s="81"/>
      <c r="BL63" s="81"/>
      <c r="BM63" s="81"/>
      <c r="BN63" s="326" t="s">
        <v>260</v>
      </c>
      <c r="BO63" s="81" t="s">
        <v>260</v>
      </c>
      <c r="BP63" s="81" t="s">
        <v>261</v>
      </c>
    </row>
    <row r="64" s="221" customFormat="1" ht="19.5" spans="1:68">
      <c r="A64" s="90">
        <v>17</v>
      </c>
      <c r="B64" s="315" t="s">
        <v>356</v>
      </c>
      <c r="C64" s="321" t="s">
        <v>316</v>
      </c>
      <c r="D64" s="124" t="s">
        <v>352</v>
      </c>
      <c r="E64" s="305" t="s">
        <v>273</v>
      </c>
      <c r="F64" s="306" t="s">
        <v>274</v>
      </c>
      <c r="G64" s="120" t="s">
        <v>289</v>
      </c>
      <c r="H64" s="307" t="s">
        <v>36</v>
      </c>
      <c r="I64" s="122">
        <f t="shared" si="31"/>
        <v>86</v>
      </c>
      <c r="J64" s="79">
        <v>86</v>
      </c>
      <c r="K64" s="80"/>
      <c r="L64" s="80"/>
      <c r="M64" s="80"/>
      <c r="N64" s="80"/>
      <c r="O64" s="80"/>
      <c r="P64" s="80"/>
      <c r="Q64" s="80"/>
      <c r="R64" s="80"/>
      <c r="S64" s="80"/>
      <c r="T64" s="80">
        <v>1</v>
      </c>
      <c r="U64" s="80"/>
      <c r="V64" s="80"/>
      <c r="W64" s="80"/>
      <c r="X64" s="80"/>
      <c r="Y64" s="80"/>
      <c r="Z64" s="80"/>
      <c r="AA64" s="80"/>
      <c r="AB64" s="80"/>
      <c r="AC64" s="80"/>
      <c r="AD64" s="81"/>
      <c r="AE64" s="81"/>
      <c r="AF64" s="81"/>
      <c r="AG64" s="81"/>
      <c r="AH64" s="81"/>
      <c r="AI64" s="81"/>
      <c r="AJ64" s="81"/>
      <c r="AK64" s="81"/>
      <c r="AL64" s="81"/>
      <c r="AM64" s="81"/>
      <c r="AN64" s="81"/>
      <c r="AO64" s="81"/>
      <c r="AP64" s="81"/>
      <c r="AQ64" s="81"/>
      <c r="AR64" s="81">
        <v>100</v>
      </c>
      <c r="AS64" s="81">
        <v>100</v>
      </c>
      <c r="AT64" s="81" t="s">
        <v>256</v>
      </c>
      <c r="AU64" s="81" t="s">
        <v>257</v>
      </c>
      <c r="AV64" s="81">
        <v>100</v>
      </c>
      <c r="AW64" s="81" t="s">
        <v>269</v>
      </c>
      <c r="AX64" s="81" t="s">
        <v>257</v>
      </c>
      <c r="AY64" s="81" t="s">
        <v>271</v>
      </c>
      <c r="AZ64" s="81"/>
      <c r="BA64" s="81"/>
      <c r="BB64" s="81"/>
      <c r="BC64" s="81"/>
      <c r="BD64" s="81"/>
      <c r="BE64" s="81"/>
      <c r="BF64" s="81"/>
      <c r="BG64" s="81"/>
      <c r="BH64" s="81"/>
      <c r="BI64" s="81"/>
      <c r="BJ64" s="316"/>
      <c r="BK64" s="81"/>
      <c r="BL64" s="81"/>
      <c r="BM64" s="81"/>
      <c r="BN64" s="326" t="s">
        <v>260</v>
      </c>
      <c r="BO64" s="81" t="s">
        <v>260</v>
      </c>
      <c r="BP64" s="81" t="s">
        <v>261</v>
      </c>
    </row>
    <row r="65" s="228" customFormat="1" ht="16.5" spans="1:68">
      <c r="A65" s="290" t="s">
        <v>357</v>
      </c>
      <c r="B65" s="317"/>
      <c r="C65" s="318"/>
      <c r="D65" s="292" t="s">
        <v>358</v>
      </c>
      <c r="E65" s="292"/>
      <c r="F65" s="292"/>
      <c r="G65" s="292"/>
      <c r="H65" s="292"/>
      <c r="I65" s="294">
        <f t="shared" si="31"/>
        <v>1207</v>
      </c>
      <c r="J65" s="319">
        <f>SUM(J66,J68,J70)</f>
        <v>407</v>
      </c>
      <c r="K65" s="319">
        <f t="shared" ref="K65:AQ65" si="34">SUM(K66,K68,K70)</f>
        <v>300</v>
      </c>
      <c r="L65" s="319">
        <f t="shared" si="34"/>
        <v>500</v>
      </c>
      <c r="M65" s="319">
        <f t="shared" si="34"/>
        <v>0</v>
      </c>
      <c r="N65" s="319">
        <f t="shared" si="34"/>
        <v>0</v>
      </c>
      <c r="O65" s="319">
        <f t="shared" si="34"/>
        <v>0</v>
      </c>
      <c r="P65" s="319">
        <f t="shared" si="34"/>
        <v>0</v>
      </c>
      <c r="Q65" s="319">
        <f t="shared" si="34"/>
        <v>0</v>
      </c>
      <c r="R65" s="319">
        <f t="shared" si="34"/>
        <v>0</v>
      </c>
      <c r="S65" s="319">
        <f t="shared" si="34"/>
        <v>0</v>
      </c>
      <c r="T65" s="319">
        <f t="shared" si="34"/>
        <v>0</v>
      </c>
      <c r="U65" s="319">
        <f t="shared" si="34"/>
        <v>0</v>
      </c>
      <c r="V65" s="319">
        <f t="shared" si="34"/>
        <v>0</v>
      </c>
      <c r="W65" s="319">
        <f t="shared" si="34"/>
        <v>2</v>
      </c>
      <c r="X65" s="319">
        <f t="shared" si="34"/>
        <v>0</v>
      </c>
      <c r="Y65" s="319">
        <f t="shared" si="34"/>
        <v>11</v>
      </c>
      <c r="Z65" s="319">
        <f t="shared" si="34"/>
        <v>0</v>
      </c>
      <c r="AA65" s="319">
        <f t="shared" si="34"/>
        <v>0</v>
      </c>
      <c r="AB65" s="319">
        <f t="shared" si="34"/>
        <v>0</v>
      </c>
      <c r="AC65" s="319">
        <f t="shared" si="34"/>
        <v>0</v>
      </c>
      <c r="AD65" s="319">
        <f t="shared" si="34"/>
        <v>0</v>
      </c>
      <c r="AE65" s="319">
        <f t="shared" si="34"/>
        <v>0</v>
      </c>
      <c r="AF65" s="319">
        <f t="shared" si="34"/>
        <v>0</v>
      </c>
      <c r="AG65" s="319">
        <f t="shared" si="34"/>
        <v>0</v>
      </c>
      <c r="AH65" s="319">
        <f t="shared" si="34"/>
        <v>0</v>
      </c>
      <c r="AI65" s="319">
        <f t="shared" si="34"/>
        <v>1</v>
      </c>
      <c r="AJ65" s="319">
        <f t="shared" si="34"/>
        <v>0</v>
      </c>
      <c r="AK65" s="319">
        <f t="shared" si="34"/>
        <v>0</v>
      </c>
      <c r="AL65" s="319">
        <f t="shared" si="34"/>
        <v>0</v>
      </c>
      <c r="AM65" s="319">
        <f t="shared" si="34"/>
        <v>0</v>
      </c>
      <c r="AN65" s="319">
        <f t="shared" si="34"/>
        <v>0</v>
      </c>
      <c r="AO65" s="319">
        <f t="shared" si="34"/>
        <v>0</v>
      </c>
      <c r="AP65" s="319">
        <f t="shared" si="34"/>
        <v>0</v>
      </c>
      <c r="AQ65" s="319">
        <f t="shared" si="34"/>
        <v>0</v>
      </c>
      <c r="AR65" s="294">
        <v>100</v>
      </c>
      <c r="AS65" s="294">
        <v>100</v>
      </c>
      <c r="AT65" s="294" t="s">
        <v>264</v>
      </c>
      <c r="AU65" s="294" t="s">
        <v>257</v>
      </c>
      <c r="AV65" s="294">
        <v>100</v>
      </c>
      <c r="AW65" s="294" t="s">
        <v>265</v>
      </c>
      <c r="AX65" s="294" t="s">
        <v>257</v>
      </c>
      <c r="AY65" s="294" t="s">
        <v>266</v>
      </c>
      <c r="AZ65" s="319">
        <f>SUM(AZ66,AZ68,AZ70)</f>
        <v>0</v>
      </c>
      <c r="BA65" s="319">
        <f t="shared" ref="BA65:BM65" si="35">SUM(BA66,BA68,BA70)</f>
        <v>0</v>
      </c>
      <c r="BB65" s="319">
        <f t="shared" si="35"/>
        <v>0</v>
      </c>
      <c r="BC65" s="319">
        <f t="shared" si="35"/>
        <v>0</v>
      </c>
      <c r="BD65" s="319">
        <f t="shared" si="35"/>
        <v>0</v>
      </c>
      <c r="BE65" s="319">
        <f t="shared" si="35"/>
        <v>0</v>
      </c>
      <c r="BF65" s="319">
        <f t="shared" si="35"/>
        <v>0</v>
      </c>
      <c r="BG65" s="319">
        <f t="shared" si="35"/>
        <v>0</v>
      </c>
      <c r="BH65" s="319">
        <f t="shared" si="35"/>
        <v>0</v>
      </c>
      <c r="BI65" s="319">
        <f t="shared" si="35"/>
        <v>0</v>
      </c>
      <c r="BJ65" s="319">
        <f t="shared" si="35"/>
        <v>0</v>
      </c>
      <c r="BK65" s="319">
        <f t="shared" si="35"/>
        <v>2.9</v>
      </c>
      <c r="BL65" s="319">
        <f t="shared" si="35"/>
        <v>0</v>
      </c>
      <c r="BM65" s="319">
        <f t="shared" si="35"/>
        <v>0</v>
      </c>
      <c r="BN65" s="295" t="s">
        <v>260</v>
      </c>
      <c r="BO65" s="295" t="s">
        <v>260</v>
      </c>
      <c r="BP65" s="295" t="s">
        <v>261</v>
      </c>
    </row>
    <row r="66" s="224" customFormat="1" ht="19.5" spans="1:68">
      <c r="A66" s="296">
        <v>18</v>
      </c>
      <c r="B66" s="297"/>
      <c r="C66" s="320" t="s">
        <v>359</v>
      </c>
      <c r="D66" s="298" t="s">
        <v>360</v>
      </c>
      <c r="E66" s="298"/>
      <c r="F66" s="332"/>
      <c r="G66" s="332"/>
      <c r="H66" s="332"/>
      <c r="I66" s="300">
        <f t="shared" si="31"/>
        <v>180</v>
      </c>
      <c r="J66" s="302">
        <f>SUM(J67)</f>
        <v>180</v>
      </c>
      <c r="K66" s="302">
        <f t="shared" ref="K66:AQ66" si="36">SUM(K67)</f>
        <v>0</v>
      </c>
      <c r="L66" s="302">
        <f t="shared" si="36"/>
        <v>0</v>
      </c>
      <c r="M66" s="302">
        <f t="shared" si="36"/>
        <v>0</v>
      </c>
      <c r="N66" s="302">
        <f t="shared" si="36"/>
        <v>0</v>
      </c>
      <c r="O66" s="302">
        <f t="shared" si="36"/>
        <v>0</v>
      </c>
      <c r="P66" s="302">
        <f t="shared" si="36"/>
        <v>0</v>
      </c>
      <c r="Q66" s="302">
        <f t="shared" si="36"/>
        <v>0</v>
      </c>
      <c r="R66" s="302">
        <f t="shared" si="36"/>
        <v>0</v>
      </c>
      <c r="S66" s="302">
        <f t="shared" si="36"/>
        <v>0</v>
      </c>
      <c r="T66" s="302">
        <f t="shared" si="36"/>
        <v>0</v>
      </c>
      <c r="U66" s="302">
        <f t="shared" si="36"/>
        <v>0</v>
      </c>
      <c r="V66" s="302">
        <f t="shared" si="36"/>
        <v>0</v>
      </c>
      <c r="W66" s="302">
        <f t="shared" si="36"/>
        <v>0</v>
      </c>
      <c r="X66" s="302">
        <f t="shared" si="36"/>
        <v>0</v>
      </c>
      <c r="Y66" s="302">
        <f t="shared" si="36"/>
        <v>0</v>
      </c>
      <c r="Z66" s="302">
        <f t="shared" si="36"/>
        <v>0</v>
      </c>
      <c r="AA66" s="302">
        <f t="shared" si="36"/>
        <v>0</v>
      </c>
      <c r="AB66" s="302">
        <f t="shared" si="36"/>
        <v>0</v>
      </c>
      <c r="AC66" s="302">
        <f t="shared" si="36"/>
        <v>0</v>
      </c>
      <c r="AD66" s="302">
        <f t="shared" si="36"/>
        <v>0</v>
      </c>
      <c r="AE66" s="302">
        <f t="shared" si="36"/>
        <v>0</v>
      </c>
      <c r="AF66" s="302">
        <f t="shared" si="36"/>
        <v>0</v>
      </c>
      <c r="AG66" s="302">
        <f t="shared" si="36"/>
        <v>0</v>
      </c>
      <c r="AH66" s="302">
        <f t="shared" si="36"/>
        <v>0</v>
      </c>
      <c r="AI66" s="302">
        <f t="shared" si="36"/>
        <v>1</v>
      </c>
      <c r="AJ66" s="302">
        <f t="shared" si="36"/>
        <v>0</v>
      </c>
      <c r="AK66" s="302">
        <f t="shared" si="36"/>
        <v>0</v>
      </c>
      <c r="AL66" s="302">
        <f t="shared" si="36"/>
        <v>0</v>
      </c>
      <c r="AM66" s="302">
        <f t="shared" si="36"/>
        <v>0</v>
      </c>
      <c r="AN66" s="302">
        <f t="shared" si="36"/>
        <v>0</v>
      </c>
      <c r="AO66" s="302">
        <f t="shared" si="36"/>
        <v>0</v>
      </c>
      <c r="AP66" s="302">
        <f t="shared" si="36"/>
        <v>0</v>
      </c>
      <c r="AQ66" s="302">
        <f t="shared" si="36"/>
        <v>0</v>
      </c>
      <c r="AR66" s="302">
        <v>100</v>
      </c>
      <c r="AS66" s="302">
        <v>100</v>
      </c>
      <c r="AT66" s="302" t="s">
        <v>256</v>
      </c>
      <c r="AU66" s="302" t="s">
        <v>257</v>
      </c>
      <c r="AV66" s="302">
        <v>100</v>
      </c>
      <c r="AW66" s="302" t="s">
        <v>269</v>
      </c>
      <c r="AX66" s="302" t="s">
        <v>270</v>
      </c>
      <c r="AY66" s="302" t="s">
        <v>271</v>
      </c>
      <c r="AZ66" s="302">
        <f>SUM(AZ67)</f>
        <v>0</v>
      </c>
      <c r="BA66" s="302">
        <f t="shared" ref="BA66:BM66" si="37">SUM(BA67)</f>
        <v>0</v>
      </c>
      <c r="BB66" s="302">
        <f t="shared" si="37"/>
        <v>0</v>
      </c>
      <c r="BC66" s="302">
        <f t="shared" si="37"/>
        <v>0</v>
      </c>
      <c r="BD66" s="302">
        <f t="shared" si="37"/>
        <v>0</v>
      </c>
      <c r="BE66" s="302">
        <f t="shared" si="37"/>
        <v>0</v>
      </c>
      <c r="BF66" s="302">
        <f t="shared" si="37"/>
        <v>0</v>
      </c>
      <c r="BG66" s="302">
        <f t="shared" si="37"/>
        <v>0</v>
      </c>
      <c r="BH66" s="302">
        <f t="shared" si="37"/>
        <v>0</v>
      </c>
      <c r="BI66" s="302">
        <f t="shared" si="37"/>
        <v>0</v>
      </c>
      <c r="BJ66" s="302">
        <f t="shared" si="37"/>
        <v>0</v>
      </c>
      <c r="BK66" s="302">
        <f t="shared" si="37"/>
        <v>0</v>
      </c>
      <c r="BL66" s="302">
        <f t="shared" si="37"/>
        <v>0</v>
      </c>
      <c r="BM66" s="302">
        <f t="shared" si="37"/>
        <v>0</v>
      </c>
      <c r="BN66" s="303" t="s">
        <v>260</v>
      </c>
      <c r="BO66" s="303" t="s">
        <v>260</v>
      </c>
      <c r="BP66" s="303" t="s">
        <v>261</v>
      </c>
    </row>
    <row r="67" s="224" customFormat="1" ht="19.5" spans="1:68">
      <c r="A67" s="91">
        <v>18</v>
      </c>
      <c r="B67" s="328" t="s">
        <v>361</v>
      </c>
      <c r="C67" s="321" t="s">
        <v>359</v>
      </c>
      <c r="D67" s="125" t="s">
        <v>319</v>
      </c>
      <c r="E67" s="125" t="s">
        <v>321</v>
      </c>
      <c r="F67" s="125" t="s">
        <v>322</v>
      </c>
      <c r="G67" s="306" t="s">
        <v>323</v>
      </c>
      <c r="H67" s="307" t="s">
        <v>36</v>
      </c>
      <c r="I67" s="122">
        <f t="shared" si="31"/>
        <v>180</v>
      </c>
      <c r="J67" s="80">
        <v>180</v>
      </c>
      <c r="K67" s="80"/>
      <c r="L67" s="80"/>
      <c r="M67" s="80"/>
      <c r="N67" s="80"/>
      <c r="O67" s="80"/>
      <c r="P67" s="80"/>
      <c r="Q67" s="80"/>
      <c r="R67" s="80"/>
      <c r="S67" s="80"/>
      <c r="T67" s="80"/>
      <c r="U67" s="80"/>
      <c r="V67" s="80"/>
      <c r="W67" s="80"/>
      <c r="X67" s="80"/>
      <c r="Y67" s="80"/>
      <c r="Z67" s="80"/>
      <c r="AA67" s="80"/>
      <c r="AB67" s="80"/>
      <c r="AC67" s="80"/>
      <c r="AD67" s="80"/>
      <c r="AE67" s="80"/>
      <c r="AF67" s="80"/>
      <c r="AG67" s="80"/>
      <c r="AH67" s="80"/>
      <c r="AI67" s="80">
        <v>1</v>
      </c>
      <c r="AJ67" s="80"/>
      <c r="AK67" s="80"/>
      <c r="AL67" s="80"/>
      <c r="AM67" s="80"/>
      <c r="AN67" s="80"/>
      <c r="AO67" s="80"/>
      <c r="AP67" s="80"/>
      <c r="AQ67" s="80"/>
      <c r="AR67" s="81">
        <v>100</v>
      </c>
      <c r="AS67" s="81">
        <v>100</v>
      </c>
      <c r="AT67" s="81" t="s">
        <v>256</v>
      </c>
      <c r="AU67" s="81" t="s">
        <v>257</v>
      </c>
      <c r="AV67" s="81">
        <v>100</v>
      </c>
      <c r="AW67" s="81" t="s">
        <v>269</v>
      </c>
      <c r="AX67" s="81" t="s">
        <v>257</v>
      </c>
      <c r="AY67" s="81" t="s">
        <v>271</v>
      </c>
      <c r="AZ67" s="80"/>
      <c r="BA67" s="80"/>
      <c r="BB67" s="80"/>
      <c r="BC67" s="80"/>
      <c r="BD67" s="329"/>
      <c r="BE67" s="329"/>
      <c r="BF67" s="80"/>
      <c r="BG67" s="80"/>
      <c r="BH67" s="80"/>
      <c r="BI67" s="80"/>
      <c r="BJ67" s="80"/>
      <c r="BK67" s="80"/>
      <c r="BL67" s="80"/>
      <c r="BM67" s="80"/>
      <c r="BN67" s="308" t="s">
        <v>260</v>
      </c>
      <c r="BO67" s="81" t="s">
        <v>260</v>
      </c>
      <c r="BP67" s="81" t="s">
        <v>261</v>
      </c>
    </row>
    <row r="68" s="224" customFormat="1" ht="19.5" spans="1:68">
      <c r="A68" s="296">
        <v>19</v>
      </c>
      <c r="B68" s="297"/>
      <c r="C68" s="320" t="s">
        <v>359</v>
      </c>
      <c r="D68" s="298" t="s">
        <v>362</v>
      </c>
      <c r="E68" s="298"/>
      <c r="F68" s="332"/>
      <c r="G68" s="332"/>
      <c r="H68" s="332"/>
      <c r="I68" s="300">
        <f t="shared" si="31"/>
        <v>27</v>
      </c>
      <c r="J68" s="302">
        <f t="shared" ref="J68:BM68" si="38">SUM(J69:J69)</f>
        <v>27</v>
      </c>
      <c r="K68" s="302">
        <f t="shared" si="38"/>
        <v>0</v>
      </c>
      <c r="L68" s="302">
        <f t="shared" si="38"/>
        <v>0</v>
      </c>
      <c r="M68" s="302">
        <f t="shared" si="38"/>
        <v>0</v>
      </c>
      <c r="N68" s="302">
        <f t="shared" si="38"/>
        <v>0</v>
      </c>
      <c r="O68" s="302">
        <f t="shared" si="38"/>
        <v>0</v>
      </c>
      <c r="P68" s="302">
        <f t="shared" si="38"/>
        <v>0</v>
      </c>
      <c r="Q68" s="302">
        <f t="shared" si="38"/>
        <v>0</v>
      </c>
      <c r="R68" s="302">
        <f t="shared" si="38"/>
        <v>0</v>
      </c>
      <c r="S68" s="302">
        <f t="shared" si="38"/>
        <v>0</v>
      </c>
      <c r="T68" s="302">
        <f t="shared" si="38"/>
        <v>0</v>
      </c>
      <c r="U68" s="302">
        <f t="shared" si="38"/>
        <v>0</v>
      </c>
      <c r="V68" s="302">
        <f t="shared" si="38"/>
        <v>0</v>
      </c>
      <c r="W68" s="302">
        <f t="shared" si="38"/>
        <v>2</v>
      </c>
      <c r="X68" s="302">
        <f t="shared" si="38"/>
        <v>0</v>
      </c>
      <c r="Y68" s="302">
        <f t="shared" si="38"/>
        <v>11</v>
      </c>
      <c r="Z68" s="302">
        <f t="shared" si="38"/>
        <v>0</v>
      </c>
      <c r="AA68" s="302">
        <f t="shared" si="38"/>
        <v>0</v>
      </c>
      <c r="AB68" s="302">
        <f t="shared" si="38"/>
        <v>0</v>
      </c>
      <c r="AC68" s="302">
        <f t="shared" si="38"/>
        <v>0</v>
      </c>
      <c r="AD68" s="302">
        <f t="shared" si="38"/>
        <v>0</v>
      </c>
      <c r="AE68" s="302">
        <f t="shared" si="38"/>
        <v>0</v>
      </c>
      <c r="AF68" s="302">
        <f t="shared" si="38"/>
        <v>0</v>
      </c>
      <c r="AG68" s="302">
        <f t="shared" si="38"/>
        <v>0</v>
      </c>
      <c r="AH68" s="302">
        <f t="shared" si="38"/>
        <v>0</v>
      </c>
      <c r="AI68" s="302">
        <f t="shared" si="38"/>
        <v>0</v>
      </c>
      <c r="AJ68" s="302">
        <f t="shared" si="38"/>
        <v>0</v>
      </c>
      <c r="AK68" s="302">
        <f t="shared" si="38"/>
        <v>0</v>
      </c>
      <c r="AL68" s="302">
        <f t="shared" si="38"/>
        <v>0</v>
      </c>
      <c r="AM68" s="302">
        <f t="shared" si="38"/>
        <v>0</v>
      </c>
      <c r="AN68" s="302">
        <f t="shared" si="38"/>
        <v>0</v>
      </c>
      <c r="AO68" s="302">
        <f t="shared" si="38"/>
        <v>0</v>
      </c>
      <c r="AP68" s="302">
        <f t="shared" si="38"/>
        <v>0</v>
      </c>
      <c r="AQ68" s="302">
        <f t="shared" si="38"/>
        <v>0</v>
      </c>
      <c r="AR68" s="302">
        <v>100</v>
      </c>
      <c r="AS68" s="302">
        <v>100</v>
      </c>
      <c r="AT68" s="302" t="s">
        <v>256</v>
      </c>
      <c r="AU68" s="302" t="s">
        <v>257</v>
      </c>
      <c r="AV68" s="302">
        <v>100</v>
      </c>
      <c r="AW68" s="302" t="s">
        <v>269</v>
      </c>
      <c r="AX68" s="302" t="s">
        <v>270</v>
      </c>
      <c r="AY68" s="302" t="s">
        <v>271</v>
      </c>
      <c r="AZ68" s="302">
        <f t="shared" si="38"/>
        <v>0</v>
      </c>
      <c r="BA68" s="302">
        <f t="shared" si="38"/>
        <v>0</v>
      </c>
      <c r="BB68" s="302">
        <f t="shared" si="38"/>
        <v>0</v>
      </c>
      <c r="BC68" s="302">
        <f t="shared" si="38"/>
        <v>0</v>
      </c>
      <c r="BD68" s="302">
        <f t="shared" si="38"/>
        <v>0</v>
      </c>
      <c r="BE68" s="302">
        <f t="shared" si="38"/>
        <v>0</v>
      </c>
      <c r="BF68" s="302">
        <f t="shared" si="38"/>
        <v>0</v>
      </c>
      <c r="BG68" s="302">
        <f t="shared" si="38"/>
        <v>0</v>
      </c>
      <c r="BH68" s="302">
        <f t="shared" si="38"/>
        <v>0</v>
      </c>
      <c r="BI68" s="302">
        <f t="shared" si="38"/>
        <v>0</v>
      </c>
      <c r="BJ68" s="302">
        <f t="shared" si="38"/>
        <v>0</v>
      </c>
      <c r="BK68" s="302">
        <f t="shared" si="38"/>
        <v>0</v>
      </c>
      <c r="BL68" s="302">
        <f t="shared" si="38"/>
        <v>0</v>
      </c>
      <c r="BM68" s="302">
        <f t="shared" si="38"/>
        <v>0</v>
      </c>
      <c r="BN68" s="303" t="s">
        <v>260</v>
      </c>
      <c r="BO68" s="303" t="s">
        <v>260</v>
      </c>
      <c r="BP68" s="303" t="s">
        <v>261</v>
      </c>
    </row>
    <row r="69" s="224" customFormat="1" ht="19.5" spans="1:68">
      <c r="A69" s="91">
        <v>19</v>
      </c>
      <c r="B69" s="304" t="s">
        <v>281</v>
      </c>
      <c r="C69" s="321" t="s">
        <v>359</v>
      </c>
      <c r="D69" s="125" t="s">
        <v>363</v>
      </c>
      <c r="E69" s="305" t="s">
        <v>273</v>
      </c>
      <c r="F69" s="306" t="s">
        <v>274</v>
      </c>
      <c r="G69" s="120" t="s">
        <v>275</v>
      </c>
      <c r="H69" s="307" t="s">
        <v>36</v>
      </c>
      <c r="I69" s="122">
        <f t="shared" si="31"/>
        <v>27</v>
      </c>
      <c r="J69" s="80">
        <v>27</v>
      </c>
      <c r="K69" s="122"/>
      <c r="L69" s="122"/>
      <c r="M69" s="122"/>
      <c r="N69" s="122"/>
      <c r="O69" s="122"/>
      <c r="P69" s="122"/>
      <c r="Q69" s="122"/>
      <c r="R69" s="122"/>
      <c r="S69" s="122"/>
      <c r="T69" s="122"/>
      <c r="U69" s="122"/>
      <c r="V69" s="122"/>
      <c r="W69" s="122">
        <v>2</v>
      </c>
      <c r="X69" s="80"/>
      <c r="Y69" s="80">
        <v>11</v>
      </c>
      <c r="Z69" s="80"/>
      <c r="AA69" s="80"/>
      <c r="AB69" s="80"/>
      <c r="AC69" s="80"/>
      <c r="AD69" s="122"/>
      <c r="AE69" s="122"/>
      <c r="AF69" s="122"/>
      <c r="AG69" s="122"/>
      <c r="AH69" s="80"/>
      <c r="AI69" s="80"/>
      <c r="AJ69" s="80"/>
      <c r="AK69" s="80"/>
      <c r="AL69" s="80"/>
      <c r="AM69" s="80"/>
      <c r="AN69" s="122"/>
      <c r="AO69" s="122"/>
      <c r="AP69" s="122"/>
      <c r="AQ69" s="122"/>
      <c r="AR69" s="288">
        <v>100</v>
      </c>
      <c r="AS69" s="288">
        <v>100</v>
      </c>
      <c r="AT69" s="288" t="s">
        <v>256</v>
      </c>
      <c r="AU69" s="81" t="s">
        <v>257</v>
      </c>
      <c r="AV69" s="288">
        <v>100</v>
      </c>
      <c r="AW69" s="81" t="s">
        <v>269</v>
      </c>
      <c r="AX69" s="81" t="s">
        <v>257</v>
      </c>
      <c r="AY69" s="81" t="s">
        <v>271</v>
      </c>
      <c r="AZ69" s="122"/>
      <c r="BA69" s="122"/>
      <c r="BB69" s="122"/>
      <c r="BC69" s="122"/>
      <c r="BD69" s="122"/>
      <c r="BE69" s="122"/>
      <c r="BF69" s="122"/>
      <c r="BG69" s="122"/>
      <c r="BH69" s="122"/>
      <c r="BI69" s="122"/>
      <c r="BJ69" s="325"/>
      <c r="BK69" s="122"/>
      <c r="BL69" s="122"/>
      <c r="BM69" s="122"/>
      <c r="BN69" s="81" t="s">
        <v>260</v>
      </c>
      <c r="BO69" s="81" t="s">
        <v>260</v>
      </c>
      <c r="BP69" s="81" t="s">
        <v>261</v>
      </c>
    </row>
    <row r="70" s="224" customFormat="1" ht="19.5" spans="1:68">
      <c r="A70" s="296">
        <v>20</v>
      </c>
      <c r="B70" s="297"/>
      <c r="C70" s="320" t="s">
        <v>359</v>
      </c>
      <c r="D70" s="298" t="s">
        <v>364</v>
      </c>
      <c r="E70" s="298"/>
      <c r="F70" s="332"/>
      <c r="G70" s="332"/>
      <c r="H70" s="332"/>
      <c r="I70" s="300">
        <f t="shared" si="31"/>
        <v>1000</v>
      </c>
      <c r="J70" s="301">
        <f t="shared" ref="J70:BM70" si="39">SUM(J71:J71)</f>
        <v>200</v>
      </c>
      <c r="K70" s="301">
        <f t="shared" si="39"/>
        <v>300</v>
      </c>
      <c r="L70" s="301">
        <f t="shared" si="39"/>
        <v>500</v>
      </c>
      <c r="M70" s="301">
        <f t="shared" si="39"/>
        <v>0</v>
      </c>
      <c r="N70" s="301">
        <f t="shared" si="39"/>
        <v>0</v>
      </c>
      <c r="O70" s="301">
        <f t="shared" si="39"/>
        <v>0</v>
      </c>
      <c r="P70" s="301">
        <f t="shared" si="39"/>
        <v>0</v>
      </c>
      <c r="Q70" s="301">
        <f t="shared" si="39"/>
        <v>0</v>
      </c>
      <c r="R70" s="301">
        <f t="shared" si="39"/>
        <v>0</v>
      </c>
      <c r="S70" s="301">
        <f t="shared" si="39"/>
        <v>0</v>
      </c>
      <c r="T70" s="301">
        <f t="shared" si="39"/>
        <v>0</v>
      </c>
      <c r="U70" s="301">
        <f t="shared" si="39"/>
        <v>0</v>
      </c>
      <c r="V70" s="301">
        <f t="shared" si="39"/>
        <v>0</v>
      </c>
      <c r="W70" s="301">
        <f t="shared" si="39"/>
        <v>0</v>
      </c>
      <c r="X70" s="301">
        <f t="shared" si="39"/>
        <v>0</v>
      </c>
      <c r="Y70" s="301">
        <f t="shared" si="39"/>
        <v>0</v>
      </c>
      <c r="Z70" s="301">
        <f t="shared" si="39"/>
        <v>0</v>
      </c>
      <c r="AA70" s="301">
        <f t="shared" si="39"/>
        <v>0</v>
      </c>
      <c r="AB70" s="301">
        <f t="shared" si="39"/>
        <v>0</v>
      </c>
      <c r="AC70" s="301">
        <f t="shared" si="39"/>
        <v>0</v>
      </c>
      <c r="AD70" s="301">
        <f t="shared" si="39"/>
        <v>0</v>
      </c>
      <c r="AE70" s="301">
        <f t="shared" si="39"/>
        <v>0</v>
      </c>
      <c r="AF70" s="301">
        <f t="shared" si="39"/>
        <v>0</v>
      </c>
      <c r="AG70" s="301">
        <f t="shared" si="39"/>
        <v>0</v>
      </c>
      <c r="AH70" s="301">
        <f t="shared" si="39"/>
        <v>0</v>
      </c>
      <c r="AI70" s="301">
        <f t="shared" si="39"/>
        <v>0</v>
      </c>
      <c r="AJ70" s="301">
        <f t="shared" si="39"/>
        <v>0</v>
      </c>
      <c r="AK70" s="301">
        <f t="shared" si="39"/>
        <v>0</v>
      </c>
      <c r="AL70" s="301">
        <f t="shared" si="39"/>
        <v>0</v>
      </c>
      <c r="AM70" s="301">
        <f t="shared" si="39"/>
        <v>0</v>
      </c>
      <c r="AN70" s="301">
        <f t="shared" si="39"/>
        <v>0</v>
      </c>
      <c r="AO70" s="301">
        <f t="shared" si="39"/>
        <v>0</v>
      </c>
      <c r="AP70" s="301">
        <f t="shared" si="39"/>
        <v>0</v>
      </c>
      <c r="AQ70" s="301">
        <f t="shared" si="39"/>
        <v>0</v>
      </c>
      <c r="AR70" s="302">
        <v>100</v>
      </c>
      <c r="AS70" s="302">
        <v>100</v>
      </c>
      <c r="AT70" s="302" t="s">
        <v>256</v>
      </c>
      <c r="AU70" s="302" t="s">
        <v>257</v>
      </c>
      <c r="AV70" s="302">
        <v>100</v>
      </c>
      <c r="AW70" s="302" t="s">
        <v>269</v>
      </c>
      <c r="AX70" s="302" t="s">
        <v>270</v>
      </c>
      <c r="AY70" s="302" t="s">
        <v>271</v>
      </c>
      <c r="AZ70" s="301">
        <f t="shared" si="39"/>
        <v>0</v>
      </c>
      <c r="BA70" s="301">
        <f t="shared" si="39"/>
        <v>0</v>
      </c>
      <c r="BB70" s="301">
        <f t="shared" si="39"/>
        <v>0</v>
      </c>
      <c r="BC70" s="301">
        <f t="shared" si="39"/>
        <v>0</v>
      </c>
      <c r="BD70" s="301">
        <f t="shared" si="39"/>
        <v>0</v>
      </c>
      <c r="BE70" s="301">
        <f t="shared" si="39"/>
        <v>0</v>
      </c>
      <c r="BF70" s="301">
        <f t="shared" si="39"/>
        <v>0</v>
      </c>
      <c r="BG70" s="301">
        <f t="shared" si="39"/>
        <v>0</v>
      </c>
      <c r="BH70" s="301">
        <f t="shared" si="39"/>
        <v>0</v>
      </c>
      <c r="BI70" s="301">
        <f t="shared" si="39"/>
        <v>0</v>
      </c>
      <c r="BJ70" s="301">
        <f t="shared" si="39"/>
        <v>0</v>
      </c>
      <c r="BK70" s="301">
        <f t="shared" si="39"/>
        <v>2.9</v>
      </c>
      <c r="BL70" s="301">
        <f t="shared" si="39"/>
        <v>0</v>
      </c>
      <c r="BM70" s="301">
        <f t="shared" si="39"/>
        <v>0</v>
      </c>
      <c r="BN70" s="303" t="s">
        <v>260</v>
      </c>
      <c r="BO70" s="303" t="s">
        <v>260</v>
      </c>
      <c r="BP70" s="303" t="s">
        <v>261</v>
      </c>
    </row>
    <row r="71" s="224" customFormat="1" ht="19.5" spans="1:68">
      <c r="A71" s="91">
        <v>20</v>
      </c>
      <c r="B71" s="323" t="s">
        <v>365</v>
      </c>
      <c r="C71" s="321" t="s">
        <v>359</v>
      </c>
      <c r="D71" s="125" t="s">
        <v>366</v>
      </c>
      <c r="E71" s="305" t="s">
        <v>284</v>
      </c>
      <c r="F71" s="125" t="s">
        <v>285</v>
      </c>
      <c r="G71" s="125" t="s">
        <v>285</v>
      </c>
      <c r="H71" s="307" t="s">
        <v>36</v>
      </c>
      <c r="I71" s="122">
        <f t="shared" si="31"/>
        <v>1000</v>
      </c>
      <c r="J71" s="8">
        <v>200</v>
      </c>
      <c r="K71" s="8">
        <v>300</v>
      </c>
      <c r="L71" s="8">
        <v>500</v>
      </c>
      <c r="M71" s="80"/>
      <c r="N71" s="80"/>
      <c r="O71" s="288"/>
      <c r="P71" s="288"/>
      <c r="Q71" s="288"/>
      <c r="R71" s="288"/>
      <c r="S71" s="288"/>
      <c r="T71" s="288"/>
      <c r="U71" s="288"/>
      <c r="V71" s="288"/>
      <c r="W71" s="288"/>
      <c r="X71" s="288"/>
      <c r="Y71" s="288"/>
      <c r="Z71" s="288"/>
      <c r="AA71" s="288"/>
      <c r="AB71" s="288"/>
      <c r="AC71" s="288"/>
      <c r="AD71" s="288"/>
      <c r="AE71" s="288"/>
      <c r="AF71" s="288"/>
      <c r="AG71" s="288"/>
      <c r="AH71" s="288"/>
      <c r="AI71" s="288"/>
      <c r="AJ71" s="288"/>
      <c r="AK71" s="288"/>
      <c r="AL71" s="288"/>
      <c r="AM71" s="288"/>
      <c r="AN71" s="288"/>
      <c r="AO71" s="288"/>
      <c r="AP71" s="288"/>
      <c r="AQ71" s="288"/>
      <c r="AR71" s="85">
        <v>100</v>
      </c>
      <c r="AS71" s="85">
        <v>100</v>
      </c>
      <c r="AT71" s="85" t="s">
        <v>256</v>
      </c>
      <c r="AU71" s="85" t="s">
        <v>257</v>
      </c>
      <c r="AV71" s="85">
        <v>100</v>
      </c>
      <c r="AW71" s="81" t="s">
        <v>269</v>
      </c>
      <c r="AX71" s="81" t="s">
        <v>257</v>
      </c>
      <c r="AY71" s="81" t="s">
        <v>271</v>
      </c>
      <c r="AZ71" s="201"/>
      <c r="BA71" s="333"/>
      <c r="BB71" s="333"/>
      <c r="BC71" s="334"/>
      <c r="BD71" s="201"/>
      <c r="BE71" s="201"/>
      <c r="BF71" s="201"/>
      <c r="BG71" s="201"/>
      <c r="BH71" s="201"/>
      <c r="BI71" s="201"/>
      <c r="BJ71" s="201"/>
      <c r="BK71" s="201">
        <v>2.9</v>
      </c>
      <c r="BL71" s="201"/>
      <c r="BM71" s="201"/>
      <c r="BN71" s="308" t="s">
        <v>260</v>
      </c>
      <c r="BO71" s="308" t="s">
        <v>260</v>
      </c>
      <c r="BP71" s="86" t="s">
        <v>261</v>
      </c>
    </row>
    <row r="72" s="228" customFormat="1" ht="16.5" spans="1:68">
      <c r="A72" s="290" t="s">
        <v>367</v>
      </c>
      <c r="B72" s="317"/>
      <c r="C72" s="318"/>
      <c r="D72" s="292" t="s">
        <v>368</v>
      </c>
      <c r="E72" s="292"/>
      <c r="F72" s="292"/>
      <c r="G72" s="292"/>
      <c r="H72" s="292"/>
      <c r="I72" s="294">
        <f t="shared" si="31"/>
        <v>5256</v>
      </c>
      <c r="J72" s="319">
        <f>SUM(J73,J77)</f>
        <v>4056</v>
      </c>
      <c r="K72" s="319">
        <f t="shared" ref="K72:AQ72" si="40">SUM(K73,K77)</f>
        <v>600</v>
      </c>
      <c r="L72" s="319">
        <f t="shared" si="40"/>
        <v>600</v>
      </c>
      <c r="M72" s="319">
        <f t="shared" si="40"/>
        <v>0</v>
      </c>
      <c r="N72" s="319">
        <f t="shared" si="40"/>
        <v>0</v>
      </c>
      <c r="O72" s="319">
        <f t="shared" si="40"/>
        <v>0</v>
      </c>
      <c r="P72" s="319">
        <f t="shared" si="40"/>
        <v>0</v>
      </c>
      <c r="Q72" s="319">
        <f t="shared" si="40"/>
        <v>0</v>
      </c>
      <c r="R72" s="319">
        <f t="shared" si="40"/>
        <v>0</v>
      </c>
      <c r="S72" s="319">
        <f t="shared" si="40"/>
        <v>0</v>
      </c>
      <c r="T72" s="319">
        <f t="shared" si="40"/>
        <v>0</v>
      </c>
      <c r="U72" s="319">
        <f t="shared" si="40"/>
        <v>0</v>
      </c>
      <c r="V72" s="319">
        <f t="shared" si="40"/>
        <v>0</v>
      </c>
      <c r="W72" s="319">
        <f t="shared" si="40"/>
        <v>0</v>
      </c>
      <c r="X72" s="319">
        <f t="shared" si="40"/>
        <v>0</v>
      </c>
      <c r="Y72" s="319">
        <f t="shared" si="40"/>
        <v>0</v>
      </c>
      <c r="Z72" s="319">
        <f t="shared" si="40"/>
        <v>17</v>
      </c>
      <c r="AA72" s="319">
        <f t="shared" si="40"/>
        <v>0</v>
      </c>
      <c r="AB72" s="319">
        <f t="shared" si="40"/>
        <v>0</v>
      </c>
      <c r="AC72" s="319">
        <f t="shared" si="40"/>
        <v>0</v>
      </c>
      <c r="AD72" s="319">
        <f t="shared" si="40"/>
        <v>0</v>
      </c>
      <c r="AE72" s="319">
        <f t="shared" si="40"/>
        <v>0</v>
      </c>
      <c r="AF72" s="319">
        <f t="shared" si="40"/>
        <v>0</v>
      </c>
      <c r="AG72" s="319">
        <f t="shared" si="40"/>
        <v>0</v>
      </c>
      <c r="AH72" s="319">
        <f t="shared" si="40"/>
        <v>0</v>
      </c>
      <c r="AI72" s="319">
        <f t="shared" si="40"/>
        <v>0</v>
      </c>
      <c r="AJ72" s="319">
        <f t="shared" si="40"/>
        <v>0</v>
      </c>
      <c r="AK72" s="319">
        <f t="shared" si="40"/>
        <v>0</v>
      </c>
      <c r="AL72" s="319">
        <f t="shared" si="40"/>
        <v>0</v>
      </c>
      <c r="AM72" s="319">
        <f t="shared" si="40"/>
        <v>0</v>
      </c>
      <c r="AN72" s="319">
        <f t="shared" si="40"/>
        <v>0</v>
      </c>
      <c r="AO72" s="319">
        <f t="shared" si="40"/>
        <v>0</v>
      </c>
      <c r="AP72" s="319">
        <f t="shared" si="40"/>
        <v>0</v>
      </c>
      <c r="AQ72" s="319">
        <f t="shared" si="40"/>
        <v>1</v>
      </c>
      <c r="AR72" s="294">
        <v>100</v>
      </c>
      <c r="AS72" s="294">
        <v>100</v>
      </c>
      <c r="AT72" s="294" t="s">
        <v>264</v>
      </c>
      <c r="AU72" s="294" t="s">
        <v>257</v>
      </c>
      <c r="AV72" s="294">
        <v>100</v>
      </c>
      <c r="AW72" s="294" t="s">
        <v>265</v>
      </c>
      <c r="AX72" s="294" t="s">
        <v>257</v>
      </c>
      <c r="AY72" s="294" t="s">
        <v>266</v>
      </c>
      <c r="AZ72" s="319">
        <f>SUM(AZ73,AZ77)</f>
        <v>0</v>
      </c>
      <c r="BA72" s="319">
        <f t="shared" ref="BA72:BM72" si="41">SUM(BA73,BA77)</f>
        <v>0</v>
      </c>
      <c r="BB72" s="319">
        <f t="shared" si="41"/>
        <v>0</v>
      </c>
      <c r="BC72" s="319">
        <f t="shared" si="41"/>
        <v>0</v>
      </c>
      <c r="BD72" s="319">
        <f t="shared" si="41"/>
        <v>0</v>
      </c>
      <c r="BE72" s="319">
        <f t="shared" si="41"/>
        <v>0</v>
      </c>
      <c r="BF72" s="319">
        <f t="shared" si="41"/>
        <v>0</v>
      </c>
      <c r="BG72" s="319">
        <f t="shared" si="41"/>
        <v>0</v>
      </c>
      <c r="BH72" s="319">
        <f t="shared" si="41"/>
        <v>0</v>
      </c>
      <c r="BI72" s="319">
        <f t="shared" si="41"/>
        <v>0</v>
      </c>
      <c r="BJ72" s="319">
        <f t="shared" si="41"/>
        <v>0</v>
      </c>
      <c r="BK72" s="319">
        <f t="shared" si="41"/>
        <v>3.2</v>
      </c>
      <c r="BL72" s="319">
        <f t="shared" si="41"/>
        <v>0</v>
      </c>
      <c r="BM72" s="319">
        <f t="shared" si="41"/>
        <v>0</v>
      </c>
      <c r="BN72" s="295" t="s">
        <v>260</v>
      </c>
      <c r="BO72" s="295" t="s">
        <v>260</v>
      </c>
      <c r="BP72" s="295" t="s">
        <v>261</v>
      </c>
    </row>
    <row r="73" s="224" customFormat="1" ht="19.5" spans="1:68">
      <c r="A73" s="296">
        <v>21</v>
      </c>
      <c r="B73" s="297"/>
      <c r="C73" s="320" t="s">
        <v>369</v>
      </c>
      <c r="D73" s="299" t="s">
        <v>370</v>
      </c>
      <c r="E73" s="299"/>
      <c r="F73" s="299"/>
      <c r="G73" s="299"/>
      <c r="H73" s="299"/>
      <c r="I73" s="300">
        <f t="shared" si="31"/>
        <v>4656</v>
      </c>
      <c r="J73" s="335">
        <f>SUM(J74:J76)</f>
        <v>4056</v>
      </c>
      <c r="K73" s="335">
        <f t="shared" ref="K73:AQ73" si="42">SUM(K74:K76)</f>
        <v>300</v>
      </c>
      <c r="L73" s="335">
        <f t="shared" si="42"/>
        <v>300</v>
      </c>
      <c r="M73" s="335">
        <f t="shared" si="42"/>
        <v>0</v>
      </c>
      <c r="N73" s="335">
        <f t="shared" si="42"/>
        <v>0</v>
      </c>
      <c r="O73" s="335">
        <f t="shared" si="42"/>
        <v>0</v>
      </c>
      <c r="P73" s="335">
        <f t="shared" si="42"/>
        <v>0</v>
      </c>
      <c r="Q73" s="335">
        <f t="shared" si="42"/>
        <v>0</v>
      </c>
      <c r="R73" s="335">
        <f t="shared" si="42"/>
        <v>0</v>
      </c>
      <c r="S73" s="335">
        <f t="shared" si="42"/>
        <v>0</v>
      </c>
      <c r="T73" s="335">
        <f t="shared" si="42"/>
        <v>0</v>
      </c>
      <c r="U73" s="335">
        <f t="shared" si="42"/>
        <v>0</v>
      </c>
      <c r="V73" s="335">
        <f t="shared" si="42"/>
        <v>0</v>
      </c>
      <c r="W73" s="335">
        <f t="shared" si="42"/>
        <v>0</v>
      </c>
      <c r="X73" s="335">
        <f t="shared" si="42"/>
        <v>0</v>
      </c>
      <c r="Y73" s="335">
        <f t="shared" si="42"/>
        <v>0</v>
      </c>
      <c r="Z73" s="335">
        <f t="shared" si="42"/>
        <v>17</v>
      </c>
      <c r="AA73" s="335">
        <f t="shared" si="42"/>
        <v>0</v>
      </c>
      <c r="AB73" s="335">
        <f t="shared" si="42"/>
        <v>0</v>
      </c>
      <c r="AC73" s="335">
        <f t="shared" si="42"/>
        <v>0</v>
      </c>
      <c r="AD73" s="335">
        <f t="shared" si="42"/>
        <v>0</v>
      </c>
      <c r="AE73" s="335">
        <f t="shared" si="42"/>
        <v>0</v>
      </c>
      <c r="AF73" s="335">
        <f t="shared" si="42"/>
        <v>0</v>
      </c>
      <c r="AG73" s="335">
        <f t="shared" si="42"/>
        <v>0</v>
      </c>
      <c r="AH73" s="335">
        <f t="shared" si="42"/>
        <v>0</v>
      </c>
      <c r="AI73" s="335">
        <f t="shared" si="42"/>
        <v>0</v>
      </c>
      <c r="AJ73" s="335">
        <f t="shared" si="42"/>
        <v>0</v>
      </c>
      <c r="AK73" s="335">
        <f t="shared" si="42"/>
        <v>0</v>
      </c>
      <c r="AL73" s="335">
        <f t="shared" si="42"/>
        <v>0</v>
      </c>
      <c r="AM73" s="335">
        <f t="shared" si="42"/>
        <v>0</v>
      </c>
      <c r="AN73" s="335">
        <f t="shared" si="42"/>
        <v>0</v>
      </c>
      <c r="AO73" s="335">
        <f t="shared" si="42"/>
        <v>0</v>
      </c>
      <c r="AP73" s="335">
        <f t="shared" si="42"/>
        <v>0</v>
      </c>
      <c r="AQ73" s="335">
        <f t="shared" si="42"/>
        <v>1</v>
      </c>
      <c r="AR73" s="302">
        <v>100</v>
      </c>
      <c r="AS73" s="302">
        <v>100</v>
      </c>
      <c r="AT73" s="302" t="s">
        <v>256</v>
      </c>
      <c r="AU73" s="302" t="s">
        <v>257</v>
      </c>
      <c r="AV73" s="302">
        <v>100</v>
      </c>
      <c r="AW73" s="302" t="s">
        <v>269</v>
      </c>
      <c r="AX73" s="302" t="s">
        <v>270</v>
      </c>
      <c r="AY73" s="302" t="s">
        <v>271</v>
      </c>
      <c r="AZ73" s="335">
        <f>SUM(AZ74:AZ76)</f>
        <v>0</v>
      </c>
      <c r="BA73" s="335">
        <f t="shared" ref="BA73:BL73" si="43">SUM(BA74:BA76)</f>
        <v>0</v>
      </c>
      <c r="BB73" s="335">
        <f t="shared" si="43"/>
        <v>0</v>
      </c>
      <c r="BC73" s="335">
        <f t="shared" si="43"/>
        <v>0</v>
      </c>
      <c r="BD73" s="335">
        <f t="shared" si="43"/>
        <v>0</v>
      </c>
      <c r="BE73" s="335">
        <f t="shared" si="43"/>
        <v>0</v>
      </c>
      <c r="BF73" s="335">
        <f t="shared" si="43"/>
        <v>0</v>
      </c>
      <c r="BG73" s="335">
        <f t="shared" si="43"/>
        <v>0</v>
      </c>
      <c r="BH73" s="335">
        <f t="shared" si="43"/>
        <v>0</v>
      </c>
      <c r="BI73" s="335">
        <f t="shared" si="43"/>
        <v>0</v>
      </c>
      <c r="BJ73" s="335">
        <f t="shared" si="43"/>
        <v>0</v>
      </c>
      <c r="BK73" s="335">
        <f t="shared" si="43"/>
        <v>1.6</v>
      </c>
      <c r="BL73" s="335">
        <f t="shared" si="43"/>
        <v>0</v>
      </c>
      <c r="BM73" s="335">
        <f>SUM(BM74:BM75)</f>
        <v>0</v>
      </c>
      <c r="BN73" s="303" t="s">
        <v>260</v>
      </c>
      <c r="BO73" s="303" t="s">
        <v>260</v>
      </c>
      <c r="BP73" s="303" t="s">
        <v>261</v>
      </c>
    </row>
    <row r="74" s="224" customFormat="1" ht="19.5" spans="1:68">
      <c r="A74" s="91">
        <v>21</v>
      </c>
      <c r="B74" s="304" t="s">
        <v>371</v>
      </c>
      <c r="C74" s="321" t="s">
        <v>369</v>
      </c>
      <c r="D74" s="306" t="s">
        <v>372</v>
      </c>
      <c r="E74" s="305" t="s">
        <v>273</v>
      </c>
      <c r="F74" s="306" t="s">
        <v>274</v>
      </c>
      <c r="G74" s="120" t="s">
        <v>275</v>
      </c>
      <c r="H74" s="307" t="s">
        <v>36</v>
      </c>
      <c r="I74" s="122">
        <f t="shared" si="31"/>
        <v>26</v>
      </c>
      <c r="J74" s="201">
        <v>26</v>
      </c>
      <c r="K74" s="80"/>
      <c r="L74" s="80"/>
      <c r="M74" s="80"/>
      <c r="N74" s="80"/>
      <c r="O74" s="201"/>
      <c r="P74" s="201"/>
      <c r="Q74" s="201"/>
      <c r="R74" s="201"/>
      <c r="S74" s="201"/>
      <c r="T74" s="201"/>
      <c r="U74" s="194"/>
      <c r="V74" s="194"/>
      <c r="W74" s="194"/>
      <c r="X74" s="201"/>
      <c r="Y74" s="201"/>
      <c r="Z74" s="201">
        <v>17</v>
      </c>
      <c r="AA74" s="201"/>
      <c r="AB74" s="201"/>
      <c r="AC74" s="201"/>
      <c r="AD74" s="194"/>
      <c r="AE74" s="194"/>
      <c r="AF74" s="194"/>
      <c r="AG74" s="194"/>
      <c r="AH74" s="201"/>
      <c r="AI74" s="201"/>
      <c r="AJ74" s="201"/>
      <c r="AK74" s="201"/>
      <c r="AL74" s="201"/>
      <c r="AM74" s="201"/>
      <c r="AN74" s="194"/>
      <c r="AO74" s="194"/>
      <c r="AP74" s="194"/>
      <c r="AQ74" s="194"/>
      <c r="AR74" s="288">
        <v>100</v>
      </c>
      <c r="AS74" s="288">
        <v>100</v>
      </c>
      <c r="AT74" s="288" t="s">
        <v>256</v>
      </c>
      <c r="AU74" s="81" t="s">
        <v>257</v>
      </c>
      <c r="AV74" s="288">
        <v>100</v>
      </c>
      <c r="AW74" s="81" t="s">
        <v>269</v>
      </c>
      <c r="AX74" s="81" t="s">
        <v>257</v>
      </c>
      <c r="AY74" s="81" t="s">
        <v>271</v>
      </c>
      <c r="AZ74" s="194"/>
      <c r="BA74" s="201"/>
      <c r="BB74" s="201"/>
      <c r="BC74" s="194"/>
      <c r="BD74" s="201"/>
      <c r="BE74" s="194"/>
      <c r="BF74" s="194"/>
      <c r="BG74" s="194"/>
      <c r="BH74" s="194"/>
      <c r="BI74" s="194"/>
      <c r="BJ74" s="194"/>
      <c r="BK74" s="194"/>
      <c r="BL74" s="194"/>
      <c r="BM74" s="194"/>
      <c r="BN74" s="326" t="s">
        <v>260</v>
      </c>
      <c r="BO74" s="81" t="s">
        <v>260</v>
      </c>
      <c r="BP74" s="81" t="s">
        <v>261</v>
      </c>
    </row>
    <row r="75" s="224" customFormat="1" ht="19.5" spans="1:68">
      <c r="A75" s="91">
        <v>21</v>
      </c>
      <c r="B75" s="323" t="s">
        <v>373</v>
      </c>
      <c r="C75" s="321" t="s">
        <v>369</v>
      </c>
      <c r="D75" s="306" t="s">
        <v>372</v>
      </c>
      <c r="E75" s="305" t="s">
        <v>284</v>
      </c>
      <c r="F75" s="125" t="s">
        <v>285</v>
      </c>
      <c r="G75" s="125" t="s">
        <v>285</v>
      </c>
      <c r="H75" s="307" t="s">
        <v>36</v>
      </c>
      <c r="I75" s="122">
        <f t="shared" si="31"/>
        <v>600</v>
      </c>
      <c r="J75" s="8"/>
      <c r="K75" s="8">
        <v>300</v>
      </c>
      <c r="L75" s="8">
        <v>300</v>
      </c>
      <c r="M75" s="80"/>
      <c r="N75" s="80"/>
      <c r="O75" s="79"/>
      <c r="P75" s="79"/>
      <c r="Q75" s="79"/>
      <c r="R75" s="79"/>
      <c r="S75" s="79"/>
      <c r="T75" s="79"/>
      <c r="U75" s="201"/>
      <c r="V75" s="201"/>
      <c r="W75" s="201"/>
      <c r="X75" s="201"/>
      <c r="Y75" s="201"/>
      <c r="Z75" s="201"/>
      <c r="AA75" s="201"/>
      <c r="AB75" s="201"/>
      <c r="AC75" s="201"/>
      <c r="AD75" s="215"/>
      <c r="AE75" s="215"/>
      <c r="AF75" s="215"/>
      <c r="AG75" s="215"/>
      <c r="AH75" s="215"/>
      <c r="AI75" s="215"/>
      <c r="AJ75" s="215"/>
      <c r="AK75" s="215"/>
      <c r="AL75" s="215"/>
      <c r="AM75" s="215"/>
      <c r="AN75" s="215"/>
      <c r="AO75" s="215"/>
      <c r="AP75" s="215"/>
      <c r="AQ75" s="215"/>
      <c r="AR75" s="85">
        <v>100</v>
      </c>
      <c r="AS75" s="85">
        <v>100</v>
      </c>
      <c r="AT75" s="85" t="s">
        <v>256</v>
      </c>
      <c r="AU75" s="81" t="s">
        <v>257</v>
      </c>
      <c r="AV75" s="85">
        <v>100</v>
      </c>
      <c r="AW75" s="81" t="s">
        <v>269</v>
      </c>
      <c r="AX75" s="81" t="s">
        <v>257</v>
      </c>
      <c r="AY75" s="81" t="s">
        <v>271</v>
      </c>
      <c r="AZ75" s="215"/>
      <c r="BA75" s="310"/>
      <c r="BB75" s="310"/>
      <c r="BC75" s="314"/>
      <c r="BD75" s="215"/>
      <c r="BE75" s="215"/>
      <c r="BF75" s="215"/>
      <c r="BG75" s="215"/>
      <c r="BH75" s="215"/>
      <c r="BI75" s="194"/>
      <c r="BJ75" s="215"/>
      <c r="BK75" s="215">
        <v>1.6</v>
      </c>
      <c r="BL75" s="215"/>
      <c r="BM75" s="215"/>
      <c r="BN75" s="326" t="s">
        <v>260</v>
      </c>
      <c r="BO75" s="81" t="s">
        <v>260</v>
      </c>
      <c r="BP75" s="81" t="s">
        <v>261</v>
      </c>
    </row>
    <row r="76" s="224" customFormat="1" ht="19.5" spans="1:68">
      <c r="A76" s="91">
        <v>21</v>
      </c>
      <c r="B76" s="322" t="s">
        <v>374</v>
      </c>
      <c r="C76" s="321" t="s">
        <v>369</v>
      </c>
      <c r="D76" s="306" t="s">
        <v>372</v>
      </c>
      <c r="E76" s="125" t="s">
        <v>284</v>
      </c>
      <c r="F76" s="125" t="s">
        <v>325</v>
      </c>
      <c r="G76" s="306" t="s">
        <v>326</v>
      </c>
      <c r="H76" s="307" t="s">
        <v>36</v>
      </c>
      <c r="I76" s="122">
        <f t="shared" si="31"/>
        <v>4030</v>
      </c>
      <c r="J76" s="201">
        <v>4030</v>
      </c>
      <c r="K76" s="80"/>
      <c r="L76" s="80"/>
      <c r="M76" s="80"/>
      <c r="N76" s="80"/>
      <c r="O76" s="201"/>
      <c r="P76" s="201"/>
      <c r="Q76" s="201"/>
      <c r="R76" s="201"/>
      <c r="S76" s="201"/>
      <c r="T76" s="201"/>
      <c r="U76" s="194"/>
      <c r="V76" s="194"/>
      <c r="W76" s="194"/>
      <c r="X76" s="201"/>
      <c r="Y76" s="201"/>
      <c r="Z76" s="201"/>
      <c r="AA76" s="201"/>
      <c r="AB76" s="201"/>
      <c r="AC76" s="201"/>
      <c r="AD76" s="194"/>
      <c r="AE76" s="194"/>
      <c r="AF76" s="194"/>
      <c r="AG76" s="194"/>
      <c r="AH76" s="201"/>
      <c r="AI76" s="201"/>
      <c r="AJ76" s="201"/>
      <c r="AK76" s="201"/>
      <c r="AL76" s="201"/>
      <c r="AM76" s="201"/>
      <c r="AN76" s="194"/>
      <c r="AO76" s="194"/>
      <c r="AP76" s="194"/>
      <c r="AQ76" s="194">
        <v>1</v>
      </c>
      <c r="AR76" s="81">
        <v>100</v>
      </c>
      <c r="AS76" s="81">
        <v>100</v>
      </c>
      <c r="AT76" s="81" t="s">
        <v>256</v>
      </c>
      <c r="AU76" s="80" t="s">
        <v>257</v>
      </c>
      <c r="AV76" s="81">
        <v>100</v>
      </c>
      <c r="AW76" s="81" t="s">
        <v>269</v>
      </c>
      <c r="AX76" s="81" t="s">
        <v>257</v>
      </c>
      <c r="AY76" s="81" t="s">
        <v>271</v>
      </c>
      <c r="AZ76" s="194"/>
      <c r="BA76" s="201"/>
      <c r="BB76" s="201"/>
      <c r="BC76" s="194"/>
      <c r="BD76" s="201"/>
      <c r="BE76" s="194"/>
      <c r="BF76" s="194"/>
      <c r="BG76" s="194"/>
      <c r="BH76" s="194"/>
      <c r="BI76" s="194"/>
      <c r="BJ76" s="194"/>
      <c r="BK76" s="194"/>
      <c r="BL76" s="194"/>
      <c r="BM76" s="194"/>
      <c r="BN76" s="80" t="s">
        <v>260</v>
      </c>
      <c r="BO76" s="81" t="s">
        <v>260</v>
      </c>
      <c r="BP76" s="80" t="s">
        <v>261</v>
      </c>
    </row>
    <row r="77" s="224" customFormat="1" ht="19.5" spans="1:68">
      <c r="A77" s="296">
        <v>22</v>
      </c>
      <c r="B77" s="297"/>
      <c r="C77" s="320" t="s">
        <v>369</v>
      </c>
      <c r="D77" s="298" t="s">
        <v>375</v>
      </c>
      <c r="E77" s="298"/>
      <c r="F77" s="336"/>
      <c r="G77" s="336"/>
      <c r="H77" s="336"/>
      <c r="I77" s="300">
        <f t="shared" si="31"/>
        <v>600</v>
      </c>
      <c r="J77" s="335">
        <f>SUM(J78:J78)</f>
        <v>0</v>
      </c>
      <c r="K77" s="335">
        <f t="shared" ref="K77:BM77" si="44">SUM(K78:K78)</f>
        <v>300</v>
      </c>
      <c r="L77" s="335">
        <f t="shared" si="44"/>
        <v>300</v>
      </c>
      <c r="M77" s="335">
        <f t="shared" si="44"/>
        <v>0</v>
      </c>
      <c r="N77" s="335">
        <f t="shared" si="44"/>
        <v>0</v>
      </c>
      <c r="O77" s="335">
        <f t="shared" si="44"/>
        <v>0</v>
      </c>
      <c r="P77" s="335">
        <f t="shared" si="44"/>
        <v>0</v>
      </c>
      <c r="Q77" s="335">
        <f t="shared" si="44"/>
        <v>0</v>
      </c>
      <c r="R77" s="335">
        <f t="shared" si="44"/>
        <v>0</v>
      </c>
      <c r="S77" s="335">
        <f t="shared" si="44"/>
        <v>0</v>
      </c>
      <c r="T77" s="335">
        <f t="shared" si="44"/>
        <v>0</v>
      </c>
      <c r="U77" s="335">
        <f t="shared" si="44"/>
        <v>0</v>
      </c>
      <c r="V77" s="335">
        <f t="shared" si="44"/>
        <v>0</v>
      </c>
      <c r="W77" s="335">
        <f t="shared" si="44"/>
        <v>0</v>
      </c>
      <c r="X77" s="335">
        <f t="shared" si="44"/>
        <v>0</v>
      </c>
      <c r="Y77" s="335">
        <f t="shared" si="44"/>
        <v>0</v>
      </c>
      <c r="Z77" s="335">
        <f t="shared" si="44"/>
        <v>0</v>
      </c>
      <c r="AA77" s="335">
        <f t="shared" si="44"/>
        <v>0</v>
      </c>
      <c r="AB77" s="335">
        <f t="shared" si="44"/>
        <v>0</v>
      </c>
      <c r="AC77" s="335">
        <f t="shared" si="44"/>
        <v>0</v>
      </c>
      <c r="AD77" s="335">
        <f t="shared" si="44"/>
        <v>0</v>
      </c>
      <c r="AE77" s="335">
        <f t="shared" si="44"/>
        <v>0</v>
      </c>
      <c r="AF77" s="335">
        <f t="shared" si="44"/>
        <v>0</v>
      </c>
      <c r="AG77" s="335">
        <f t="shared" si="44"/>
        <v>0</v>
      </c>
      <c r="AH77" s="335">
        <f t="shared" si="44"/>
        <v>0</v>
      </c>
      <c r="AI77" s="335">
        <f t="shared" si="44"/>
        <v>0</v>
      </c>
      <c r="AJ77" s="335">
        <f t="shared" si="44"/>
        <v>0</v>
      </c>
      <c r="AK77" s="335">
        <f t="shared" si="44"/>
        <v>0</v>
      </c>
      <c r="AL77" s="335">
        <f t="shared" si="44"/>
        <v>0</v>
      </c>
      <c r="AM77" s="335">
        <f t="shared" si="44"/>
        <v>0</v>
      </c>
      <c r="AN77" s="335">
        <f t="shared" si="44"/>
        <v>0</v>
      </c>
      <c r="AO77" s="335">
        <f t="shared" si="44"/>
        <v>0</v>
      </c>
      <c r="AP77" s="335">
        <f t="shared" si="44"/>
        <v>0</v>
      </c>
      <c r="AQ77" s="335">
        <f t="shared" si="44"/>
        <v>0</v>
      </c>
      <c r="AR77" s="302">
        <v>100</v>
      </c>
      <c r="AS77" s="302">
        <v>100</v>
      </c>
      <c r="AT77" s="302" t="s">
        <v>256</v>
      </c>
      <c r="AU77" s="302" t="s">
        <v>257</v>
      </c>
      <c r="AV77" s="302">
        <v>100</v>
      </c>
      <c r="AW77" s="302" t="s">
        <v>269</v>
      </c>
      <c r="AX77" s="302" t="s">
        <v>270</v>
      </c>
      <c r="AY77" s="302" t="s">
        <v>271</v>
      </c>
      <c r="AZ77" s="335">
        <f t="shared" si="44"/>
        <v>0</v>
      </c>
      <c r="BA77" s="335">
        <f t="shared" si="44"/>
        <v>0</v>
      </c>
      <c r="BB77" s="335">
        <f t="shared" si="44"/>
        <v>0</v>
      </c>
      <c r="BC77" s="335">
        <f t="shared" si="44"/>
        <v>0</v>
      </c>
      <c r="BD77" s="335">
        <f t="shared" si="44"/>
        <v>0</v>
      </c>
      <c r="BE77" s="335">
        <f t="shared" si="44"/>
        <v>0</v>
      </c>
      <c r="BF77" s="335">
        <f t="shared" si="44"/>
        <v>0</v>
      </c>
      <c r="BG77" s="335">
        <f t="shared" si="44"/>
        <v>0</v>
      </c>
      <c r="BH77" s="335">
        <f t="shared" si="44"/>
        <v>0</v>
      </c>
      <c r="BI77" s="335">
        <f t="shared" si="44"/>
        <v>0</v>
      </c>
      <c r="BJ77" s="335">
        <f t="shared" si="44"/>
        <v>0</v>
      </c>
      <c r="BK77" s="335">
        <f t="shared" si="44"/>
        <v>1.6</v>
      </c>
      <c r="BL77" s="335">
        <f t="shared" si="44"/>
        <v>0</v>
      </c>
      <c r="BM77" s="335">
        <f t="shared" si="44"/>
        <v>0</v>
      </c>
      <c r="BN77" s="303" t="s">
        <v>260</v>
      </c>
      <c r="BO77" s="303" t="s">
        <v>260</v>
      </c>
      <c r="BP77" s="303" t="s">
        <v>261</v>
      </c>
    </row>
    <row r="78" s="224" customFormat="1" ht="19.5" spans="1:68">
      <c r="A78" s="91">
        <v>22</v>
      </c>
      <c r="B78" s="323" t="s">
        <v>376</v>
      </c>
      <c r="C78" s="321" t="s">
        <v>369</v>
      </c>
      <c r="D78" s="125" t="s">
        <v>377</v>
      </c>
      <c r="E78" s="305" t="s">
        <v>284</v>
      </c>
      <c r="F78" s="125" t="s">
        <v>285</v>
      </c>
      <c r="G78" s="125" t="s">
        <v>285</v>
      </c>
      <c r="H78" s="307" t="s">
        <v>36</v>
      </c>
      <c r="I78" s="122">
        <f t="shared" si="31"/>
        <v>600</v>
      </c>
      <c r="J78" s="8"/>
      <c r="K78" s="8">
        <v>300</v>
      </c>
      <c r="L78" s="8">
        <v>300</v>
      </c>
      <c r="M78" s="80"/>
      <c r="N78" s="80"/>
      <c r="O78" s="133"/>
      <c r="P78" s="133"/>
      <c r="Q78" s="133"/>
      <c r="R78" s="133"/>
      <c r="S78" s="133"/>
      <c r="T78" s="133"/>
      <c r="U78" s="78"/>
      <c r="V78" s="78"/>
      <c r="W78" s="78"/>
      <c r="X78" s="78"/>
      <c r="Y78" s="78"/>
      <c r="Z78" s="78"/>
      <c r="AA78" s="78"/>
      <c r="AB78" s="78"/>
      <c r="AC78" s="78"/>
      <c r="AD78" s="86"/>
      <c r="AE78" s="86"/>
      <c r="AF78" s="86"/>
      <c r="AG78" s="86"/>
      <c r="AH78" s="86"/>
      <c r="AI78" s="86"/>
      <c r="AJ78" s="86"/>
      <c r="AK78" s="86"/>
      <c r="AL78" s="86"/>
      <c r="AM78" s="86"/>
      <c r="AN78" s="86"/>
      <c r="AO78" s="86"/>
      <c r="AP78" s="86"/>
      <c r="AQ78" s="86"/>
      <c r="AR78" s="85">
        <v>100</v>
      </c>
      <c r="AS78" s="85">
        <v>100</v>
      </c>
      <c r="AT78" s="85" t="s">
        <v>256</v>
      </c>
      <c r="AU78" s="85" t="s">
        <v>257</v>
      </c>
      <c r="AV78" s="85">
        <v>100</v>
      </c>
      <c r="AW78" s="81" t="s">
        <v>269</v>
      </c>
      <c r="AX78" s="81" t="s">
        <v>257</v>
      </c>
      <c r="AY78" s="81" t="s">
        <v>271</v>
      </c>
      <c r="AZ78" s="86"/>
      <c r="BA78" s="316"/>
      <c r="BB78" s="316"/>
      <c r="BC78" s="324"/>
      <c r="BD78" s="86"/>
      <c r="BE78" s="86"/>
      <c r="BF78" s="86"/>
      <c r="BG78" s="86"/>
      <c r="BH78" s="86"/>
      <c r="BI78" s="86"/>
      <c r="BJ78" s="86"/>
      <c r="BK78" s="86">
        <v>1.6</v>
      </c>
      <c r="BL78" s="86"/>
      <c r="BM78" s="86"/>
      <c r="BN78" s="308" t="s">
        <v>260</v>
      </c>
      <c r="BO78" s="308" t="s">
        <v>260</v>
      </c>
      <c r="BP78" s="86" t="s">
        <v>261</v>
      </c>
    </row>
    <row r="79" s="228" customFormat="1" ht="16.5" spans="1:68">
      <c r="A79" s="290" t="s">
        <v>378</v>
      </c>
      <c r="B79" s="317"/>
      <c r="C79" s="318"/>
      <c r="D79" s="292" t="s">
        <v>379</v>
      </c>
      <c r="E79" s="292"/>
      <c r="F79" s="292"/>
      <c r="G79" s="292"/>
      <c r="H79" s="292"/>
      <c r="I79" s="294">
        <f t="shared" si="31"/>
        <v>20078</v>
      </c>
      <c r="J79" s="294">
        <f>SUM(J80,J83)</f>
        <v>11133</v>
      </c>
      <c r="K79" s="294">
        <f t="shared" ref="K79:AQ79" si="45">SUM(K80,K83)</f>
        <v>660</v>
      </c>
      <c r="L79" s="294">
        <f t="shared" si="45"/>
        <v>8285</v>
      </c>
      <c r="M79" s="294">
        <f t="shared" si="45"/>
        <v>0</v>
      </c>
      <c r="N79" s="294">
        <f t="shared" si="45"/>
        <v>0</v>
      </c>
      <c r="O79" s="294">
        <f t="shared" si="45"/>
        <v>0</v>
      </c>
      <c r="P79" s="294">
        <f t="shared" si="45"/>
        <v>0</v>
      </c>
      <c r="Q79" s="294">
        <f t="shared" si="45"/>
        <v>0</v>
      </c>
      <c r="R79" s="294">
        <f t="shared" si="45"/>
        <v>0</v>
      </c>
      <c r="S79" s="294">
        <f t="shared" si="45"/>
        <v>0</v>
      </c>
      <c r="T79" s="294">
        <f t="shared" si="45"/>
        <v>0</v>
      </c>
      <c r="U79" s="294">
        <f t="shared" si="45"/>
        <v>0</v>
      </c>
      <c r="V79" s="294">
        <f t="shared" si="45"/>
        <v>0</v>
      </c>
      <c r="W79" s="294">
        <f t="shared" si="45"/>
        <v>0</v>
      </c>
      <c r="X79" s="294">
        <f t="shared" si="45"/>
        <v>0</v>
      </c>
      <c r="Y79" s="294">
        <f t="shared" si="45"/>
        <v>0</v>
      </c>
      <c r="Z79" s="294">
        <f t="shared" si="45"/>
        <v>0</v>
      </c>
      <c r="AA79" s="294">
        <f t="shared" si="45"/>
        <v>0</v>
      </c>
      <c r="AB79" s="294">
        <f t="shared" si="45"/>
        <v>0</v>
      </c>
      <c r="AC79" s="294">
        <f t="shared" si="45"/>
        <v>0</v>
      </c>
      <c r="AD79" s="294">
        <f t="shared" si="45"/>
        <v>0</v>
      </c>
      <c r="AE79" s="294">
        <f t="shared" si="45"/>
        <v>1</v>
      </c>
      <c r="AF79" s="294">
        <f t="shared" si="45"/>
        <v>12.4</v>
      </c>
      <c r="AG79" s="294">
        <f t="shared" si="45"/>
        <v>0</v>
      </c>
      <c r="AH79" s="294">
        <f t="shared" si="45"/>
        <v>0</v>
      </c>
      <c r="AI79" s="294">
        <f t="shared" si="45"/>
        <v>0</v>
      </c>
      <c r="AJ79" s="294">
        <f t="shared" si="45"/>
        <v>0</v>
      </c>
      <c r="AK79" s="294">
        <f t="shared" si="45"/>
        <v>0</v>
      </c>
      <c r="AL79" s="294">
        <f t="shared" si="45"/>
        <v>0</v>
      </c>
      <c r="AM79" s="294">
        <f t="shared" si="45"/>
        <v>0</v>
      </c>
      <c r="AN79" s="294">
        <f t="shared" si="45"/>
        <v>0</v>
      </c>
      <c r="AO79" s="294">
        <f t="shared" si="45"/>
        <v>0</v>
      </c>
      <c r="AP79" s="294">
        <f t="shared" si="45"/>
        <v>0</v>
      </c>
      <c r="AQ79" s="294">
        <f t="shared" si="45"/>
        <v>0</v>
      </c>
      <c r="AR79" s="294">
        <v>100</v>
      </c>
      <c r="AS79" s="294">
        <v>100</v>
      </c>
      <c r="AT79" s="294" t="s">
        <v>264</v>
      </c>
      <c r="AU79" s="294" t="s">
        <v>257</v>
      </c>
      <c r="AV79" s="294">
        <v>100</v>
      </c>
      <c r="AW79" s="294" t="s">
        <v>265</v>
      </c>
      <c r="AX79" s="294" t="s">
        <v>257</v>
      </c>
      <c r="AY79" s="294" t="s">
        <v>266</v>
      </c>
      <c r="AZ79" s="294">
        <f>SUM(AZ80,AZ83)</f>
        <v>0</v>
      </c>
      <c r="BA79" s="294">
        <f t="shared" ref="BA79:BM79" si="46">SUM(BA80,BA83)</f>
        <v>0</v>
      </c>
      <c r="BB79" s="294">
        <f t="shared" si="46"/>
        <v>0</v>
      </c>
      <c r="BC79" s="294">
        <f t="shared" si="46"/>
        <v>0</v>
      </c>
      <c r="BD79" s="294">
        <f t="shared" si="46"/>
        <v>0</v>
      </c>
      <c r="BE79" s="294">
        <f t="shared" si="46"/>
        <v>0</v>
      </c>
      <c r="BF79" s="294">
        <f t="shared" si="46"/>
        <v>0</v>
      </c>
      <c r="BG79" s="294">
        <f t="shared" si="46"/>
        <v>0</v>
      </c>
      <c r="BH79" s="294">
        <f t="shared" si="46"/>
        <v>0</v>
      </c>
      <c r="BI79" s="294">
        <f t="shared" si="46"/>
        <v>0</v>
      </c>
      <c r="BJ79" s="294">
        <f t="shared" si="46"/>
        <v>0</v>
      </c>
      <c r="BK79" s="294">
        <f t="shared" si="46"/>
        <v>3.2</v>
      </c>
      <c r="BL79" s="294">
        <f t="shared" si="46"/>
        <v>0</v>
      </c>
      <c r="BM79" s="294">
        <f t="shared" si="46"/>
        <v>0</v>
      </c>
      <c r="BN79" s="295" t="s">
        <v>260</v>
      </c>
      <c r="BO79" s="295" t="s">
        <v>260</v>
      </c>
      <c r="BP79" s="295" t="s">
        <v>261</v>
      </c>
    </row>
    <row r="80" s="224" customFormat="1" ht="19.5" spans="1:68">
      <c r="A80" s="296">
        <v>23</v>
      </c>
      <c r="B80" s="297"/>
      <c r="C80" s="320" t="s">
        <v>380</v>
      </c>
      <c r="D80" s="298" t="s">
        <v>381</v>
      </c>
      <c r="E80" s="298"/>
      <c r="F80" s="299"/>
      <c r="G80" s="298"/>
      <c r="H80" s="298"/>
      <c r="I80" s="300">
        <f t="shared" si="31"/>
        <v>19478</v>
      </c>
      <c r="J80" s="302">
        <f t="shared" ref="J80:BM80" si="47">SUM(J81:J82)</f>
        <v>11133</v>
      </c>
      <c r="K80" s="302">
        <f t="shared" si="47"/>
        <v>300</v>
      </c>
      <c r="L80" s="302">
        <f t="shared" si="47"/>
        <v>8045</v>
      </c>
      <c r="M80" s="302">
        <f t="shared" si="47"/>
        <v>0</v>
      </c>
      <c r="N80" s="302">
        <f t="shared" si="47"/>
        <v>0</v>
      </c>
      <c r="O80" s="302">
        <f t="shared" si="47"/>
        <v>0</v>
      </c>
      <c r="P80" s="302">
        <f t="shared" si="47"/>
        <v>0</v>
      </c>
      <c r="Q80" s="302">
        <f t="shared" si="47"/>
        <v>0</v>
      </c>
      <c r="R80" s="302">
        <f t="shared" si="47"/>
        <v>0</v>
      </c>
      <c r="S80" s="302">
        <f t="shared" si="47"/>
        <v>0</v>
      </c>
      <c r="T80" s="302">
        <f t="shared" si="47"/>
        <v>0</v>
      </c>
      <c r="U80" s="302">
        <f t="shared" si="47"/>
        <v>0</v>
      </c>
      <c r="V80" s="302">
        <f t="shared" si="47"/>
        <v>0</v>
      </c>
      <c r="W80" s="302">
        <f t="shared" si="47"/>
        <v>0</v>
      </c>
      <c r="X80" s="302">
        <f t="shared" si="47"/>
        <v>0</v>
      </c>
      <c r="Y80" s="302">
        <f t="shared" si="47"/>
        <v>0</v>
      </c>
      <c r="Z80" s="302">
        <f t="shared" si="47"/>
        <v>0</v>
      </c>
      <c r="AA80" s="302">
        <f t="shared" si="47"/>
        <v>0</v>
      </c>
      <c r="AB80" s="302">
        <f t="shared" si="47"/>
        <v>0</v>
      </c>
      <c r="AC80" s="302">
        <f t="shared" si="47"/>
        <v>0</v>
      </c>
      <c r="AD80" s="302">
        <f t="shared" si="47"/>
        <v>0</v>
      </c>
      <c r="AE80" s="302">
        <f t="shared" si="47"/>
        <v>1</v>
      </c>
      <c r="AF80" s="302">
        <f t="shared" si="47"/>
        <v>12.4</v>
      </c>
      <c r="AG80" s="302">
        <f t="shared" si="47"/>
        <v>0</v>
      </c>
      <c r="AH80" s="302">
        <f t="shared" si="47"/>
        <v>0</v>
      </c>
      <c r="AI80" s="302">
        <f t="shared" si="47"/>
        <v>0</v>
      </c>
      <c r="AJ80" s="302">
        <f t="shared" si="47"/>
        <v>0</v>
      </c>
      <c r="AK80" s="302">
        <f t="shared" si="47"/>
        <v>0</v>
      </c>
      <c r="AL80" s="302">
        <f t="shared" si="47"/>
        <v>0</v>
      </c>
      <c r="AM80" s="302">
        <f t="shared" si="47"/>
        <v>0</v>
      </c>
      <c r="AN80" s="302">
        <f t="shared" si="47"/>
        <v>0</v>
      </c>
      <c r="AO80" s="302">
        <f t="shared" si="47"/>
        <v>0</v>
      </c>
      <c r="AP80" s="302">
        <f t="shared" si="47"/>
        <v>0</v>
      </c>
      <c r="AQ80" s="302">
        <f t="shared" si="47"/>
        <v>0</v>
      </c>
      <c r="AR80" s="302">
        <v>100</v>
      </c>
      <c r="AS80" s="302">
        <v>100</v>
      </c>
      <c r="AT80" s="302" t="s">
        <v>256</v>
      </c>
      <c r="AU80" s="302" t="s">
        <v>257</v>
      </c>
      <c r="AV80" s="302">
        <v>100</v>
      </c>
      <c r="AW80" s="302" t="s">
        <v>269</v>
      </c>
      <c r="AX80" s="302" t="s">
        <v>270</v>
      </c>
      <c r="AY80" s="302" t="s">
        <v>271</v>
      </c>
      <c r="AZ80" s="302">
        <f t="shared" si="47"/>
        <v>0</v>
      </c>
      <c r="BA80" s="302">
        <f t="shared" si="47"/>
        <v>0</v>
      </c>
      <c r="BB80" s="302">
        <f t="shared" si="47"/>
        <v>0</v>
      </c>
      <c r="BC80" s="302">
        <f t="shared" si="47"/>
        <v>0</v>
      </c>
      <c r="BD80" s="302">
        <f t="shared" si="47"/>
        <v>0</v>
      </c>
      <c r="BE80" s="302">
        <f t="shared" si="47"/>
        <v>0</v>
      </c>
      <c r="BF80" s="302">
        <f t="shared" si="47"/>
        <v>0</v>
      </c>
      <c r="BG80" s="302">
        <f t="shared" si="47"/>
        <v>0</v>
      </c>
      <c r="BH80" s="302">
        <f t="shared" si="47"/>
        <v>0</v>
      </c>
      <c r="BI80" s="302">
        <f t="shared" si="47"/>
        <v>0</v>
      </c>
      <c r="BJ80" s="302">
        <f t="shared" si="47"/>
        <v>0</v>
      </c>
      <c r="BK80" s="302">
        <f t="shared" si="47"/>
        <v>1.6</v>
      </c>
      <c r="BL80" s="302">
        <f t="shared" si="47"/>
        <v>0</v>
      </c>
      <c r="BM80" s="302">
        <f t="shared" si="47"/>
        <v>0</v>
      </c>
      <c r="BN80" s="303" t="s">
        <v>260</v>
      </c>
      <c r="BO80" s="303" t="s">
        <v>260</v>
      </c>
      <c r="BP80" s="303" t="s">
        <v>261</v>
      </c>
    </row>
    <row r="81" s="224" customFormat="1" ht="19.5" spans="1:68">
      <c r="A81" s="91">
        <v>23</v>
      </c>
      <c r="B81" s="304" t="s">
        <v>382</v>
      </c>
      <c r="C81" s="321" t="s">
        <v>380</v>
      </c>
      <c r="D81" s="125" t="s">
        <v>383</v>
      </c>
      <c r="E81" s="125" t="s">
        <v>321</v>
      </c>
      <c r="F81" s="306" t="s">
        <v>384</v>
      </c>
      <c r="G81" s="306" t="s">
        <v>385</v>
      </c>
      <c r="H81" s="307" t="s">
        <v>36</v>
      </c>
      <c r="I81" s="122">
        <f t="shared" si="31"/>
        <v>18878</v>
      </c>
      <c r="J81" s="79">
        <v>11133</v>
      </c>
      <c r="K81" s="80"/>
      <c r="L81" s="80">
        <v>7745</v>
      </c>
      <c r="M81" s="80"/>
      <c r="N81" s="80"/>
      <c r="O81" s="79"/>
      <c r="P81" s="79"/>
      <c r="Q81" s="79"/>
      <c r="R81" s="79"/>
      <c r="S81" s="79"/>
      <c r="T81" s="79"/>
      <c r="U81" s="80"/>
      <c r="V81" s="80"/>
      <c r="W81" s="80"/>
      <c r="X81" s="80"/>
      <c r="Y81" s="80"/>
      <c r="Z81" s="80"/>
      <c r="AA81" s="80"/>
      <c r="AB81" s="80"/>
      <c r="AC81" s="80"/>
      <c r="AD81" s="81"/>
      <c r="AE81" s="81">
        <v>1</v>
      </c>
      <c r="AF81" s="81">
        <v>12.4</v>
      </c>
      <c r="AG81" s="81"/>
      <c r="AH81" s="81"/>
      <c r="AI81" s="81"/>
      <c r="AJ81" s="81"/>
      <c r="AK81" s="81"/>
      <c r="AL81" s="81"/>
      <c r="AM81" s="81"/>
      <c r="AN81" s="81"/>
      <c r="AO81" s="81"/>
      <c r="AP81" s="81"/>
      <c r="AQ81" s="81"/>
      <c r="AR81" s="288">
        <v>100</v>
      </c>
      <c r="AS81" s="288">
        <v>100</v>
      </c>
      <c r="AT81" s="288" t="s">
        <v>256</v>
      </c>
      <c r="AU81" s="81" t="s">
        <v>257</v>
      </c>
      <c r="AV81" s="288">
        <v>100</v>
      </c>
      <c r="AW81" s="81" t="s">
        <v>269</v>
      </c>
      <c r="AX81" s="81" t="s">
        <v>257</v>
      </c>
      <c r="AY81" s="81" t="s">
        <v>271</v>
      </c>
      <c r="AZ81" s="316"/>
      <c r="BA81" s="316"/>
      <c r="BB81" s="316"/>
      <c r="BC81" s="316"/>
      <c r="BD81" s="81"/>
      <c r="BE81" s="81"/>
      <c r="BF81" s="81"/>
      <c r="BG81" s="81"/>
      <c r="BH81" s="81"/>
      <c r="BI81" s="81"/>
      <c r="BJ81" s="81"/>
      <c r="BK81" s="81"/>
      <c r="BL81" s="316"/>
      <c r="BM81" s="81"/>
      <c r="BN81" s="326" t="s">
        <v>260</v>
      </c>
      <c r="BO81" s="81" t="s">
        <v>260</v>
      </c>
      <c r="BP81" s="81" t="s">
        <v>261</v>
      </c>
    </row>
    <row r="82" s="224" customFormat="1" ht="19.5" spans="1:68">
      <c r="A82" s="91">
        <v>23</v>
      </c>
      <c r="B82" s="323" t="s">
        <v>386</v>
      </c>
      <c r="C82" s="321" t="s">
        <v>380</v>
      </c>
      <c r="D82" s="125" t="s">
        <v>383</v>
      </c>
      <c r="E82" s="305" t="s">
        <v>284</v>
      </c>
      <c r="F82" s="125" t="s">
        <v>285</v>
      </c>
      <c r="G82" s="125" t="s">
        <v>285</v>
      </c>
      <c r="H82" s="307" t="s">
        <v>36</v>
      </c>
      <c r="I82" s="122">
        <f t="shared" si="31"/>
        <v>600</v>
      </c>
      <c r="J82" s="8"/>
      <c r="K82" s="8">
        <v>300</v>
      </c>
      <c r="L82" s="8">
        <v>300</v>
      </c>
      <c r="M82" s="80"/>
      <c r="N82" s="80"/>
      <c r="O82" s="78"/>
      <c r="P82" s="78"/>
      <c r="Q82" s="78"/>
      <c r="R82" s="78"/>
      <c r="S82" s="78"/>
      <c r="T82" s="78"/>
      <c r="U82" s="78"/>
      <c r="V82" s="78"/>
      <c r="W82" s="78"/>
      <c r="X82" s="78"/>
      <c r="Y82" s="78"/>
      <c r="Z82" s="78"/>
      <c r="AA82" s="78"/>
      <c r="AB82" s="78"/>
      <c r="AC82" s="78"/>
      <c r="AD82" s="86"/>
      <c r="AE82" s="86"/>
      <c r="AF82" s="86"/>
      <c r="AG82" s="86"/>
      <c r="AH82" s="86"/>
      <c r="AI82" s="86"/>
      <c r="AJ82" s="86"/>
      <c r="AK82" s="86"/>
      <c r="AL82" s="86"/>
      <c r="AM82" s="86"/>
      <c r="AN82" s="86"/>
      <c r="AO82" s="86"/>
      <c r="AP82" s="86"/>
      <c r="AQ82" s="86"/>
      <c r="AR82" s="85">
        <v>100</v>
      </c>
      <c r="AS82" s="85">
        <v>100</v>
      </c>
      <c r="AT82" s="85" t="s">
        <v>256</v>
      </c>
      <c r="AU82" s="85" t="s">
        <v>257</v>
      </c>
      <c r="AV82" s="85">
        <v>100</v>
      </c>
      <c r="AW82" s="81" t="s">
        <v>269</v>
      </c>
      <c r="AX82" s="81" t="s">
        <v>257</v>
      </c>
      <c r="AY82" s="81" t="s">
        <v>271</v>
      </c>
      <c r="AZ82" s="86"/>
      <c r="BA82" s="316"/>
      <c r="BB82" s="316"/>
      <c r="BC82" s="324"/>
      <c r="BD82" s="86"/>
      <c r="BE82" s="86"/>
      <c r="BF82" s="86"/>
      <c r="BG82" s="86"/>
      <c r="BH82" s="86"/>
      <c r="BI82" s="86"/>
      <c r="BJ82" s="86"/>
      <c r="BK82" s="86">
        <v>1.6</v>
      </c>
      <c r="BL82" s="86"/>
      <c r="BM82" s="86"/>
      <c r="BN82" s="308" t="s">
        <v>260</v>
      </c>
      <c r="BO82" s="308" t="s">
        <v>260</v>
      </c>
      <c r="BP82" s="86" t="s">
        <v>261</v>
      </c>
    </row>
    <row r="83" s="224" customFormat="1" ht="19.5" spans="1:68">
      <c r="A83" s="296">
        <v>24</v>
      </c>
      <c r="B83" s="297"/>
      <c r="C83" s="320" t="s">
        <v>380</v>
      </c>
      <c r="D83" s="298" t="s">
        <v>387</v>
      </c>
      <c r="E83" s="298"/>
      <c r="F83" s="299"/>
      <c r="G83" s="299"/>
      <c r="H83" s="299"/>
      <c r="I83" s="300">
        <f t="shared" si="31"/>
        <v>600</v>
      </c>
      <c r="J83" s="302">
        <f t="shared" ref="J83:BM83" si="48">SUM(J84:J84)</f>
        <v>0</v>
      </c>
      <c r="K83" s="302">
        <f t="shared" si="48"/>
        <v>360</v>
      </c>
      <c r="L83" s="302">
        <f t="shared" si="48"/>
        <v>240</v>
      </c>
      <c r="M83" s="302">
        <f t="shared" si="48"/>
        <v>0</v>
      </c>
      <c r="N83" s="302">
        <f t="shared" si="48"/>
        <v>0</v>
      </c>
      <c r="O83" s="302">
        <f t="shared" si="48"/>
        <v>0</v>
      </c>
      <c r="P83" s="302">
        <f t="shared" si="48"/>
        <v>0</v>
      </c>
      <c r="Q83" s="302">
        <f t="shared" si="48"/>
        <v>0</v>
      </c>
      <c r="R83" s="302">
        <f t="shared" si="48"/>
        <v>0</v>
      </c>
      <c r="S83" s="302">
        <f t="shared" si="48"/>
        <v>0</v>
      </c>
      <c r="T83" s="302">
        <f t="shared" si="48"/>
        <v>0</v>
      </c>
      <c r="U83" s="302">
        <f t="shared" si="48"/>
        <v>0</v>
      </c>
      <c r="V83" s="302">
        <f t="shared" si="48"/>
        <v>0</v>
      </c>
      <c r="W83" s="302">
        <f t="shared" si="48"/>
        <v>0</v>
      </c>
      <c r="X83" s="302">
        <f t="shared" si="48"/>
        <v>0</v>
      </c>
      <c r="Y83" s="302">
        <f t="shared" si="48"/>
        <v>0</v>
      </c>
      <c r="Z83" s="302">
        <f t="shared" si="48"/>
        <v>0</v>
      </c>
      <c r="AA83" s="302">
        <f t="shared" si="48"/>
        <v>0</v>
      </c>
      <c r="AB83" s="302">
        <f t="shared" si="48"/>
        <v>0</v>
      </c>
      <c r="AC83" s="302">
        <f t="shared" si="48"/>
        <v>0</v>
      </c>
      <c r="AD83" s="302">
        <f t="shared" si="48"/>
        <v>0</v>
      </c>
      <c r="AE83" s="302">
        <f t="shared" si="48"/>
        <v>0</v>
      </c>
      <c r="AF83" s="302">
        <f t="shared" si="48"/>
        <v>0</v>
      </c>
      <c r="AG83" s="302">
        <f t="shared" si="48"/>
        <v>0</v>
      </c>
      <c r="AH83" s="302">
        <f t="shared" si="48"/>
        <v>0</v>
      </c>
      <c r="AI83" s="302">
        <f t="shared" si="48"/>
        <v>0</v>
      </c>
      <c r="AJ83" s="302">
        <f t="shared" si="48"/>
        <v>0</v>
      </c>
      <c r="AK83" s="302">
        <f t="shared" si="48"/>
        <v>0</v>
      </c>
      <c r="AL83" s="302">
        <f t="shared" si="48"/>
        <v>0</v>
      </c>
      <c r="AM83" s="302">
        <f t="shared" si="48"/>
        <v>0</v>
      </c>
      <c r="AN83" s="302">
        <f t="shared" si="48"/>
        <v>0</v>
      </c>
      <c r="AO83" s="302">
        <f t="shared" si="48"/>
        <v>0</v>
      </c>
      <c r="AP83" s="302">
        <f t="shared" si="48"/>
        <v>0</v>
      </c>
      <c r="AQ83" s="302">
        <f t="shared" si="48"/>
        <v>0</v>
      </c>
      <c r="AR83" s="302">
        <v>100</v>
      </c>
      <c r="AS83" s="302">
        <v>100</v>
      </c>
      <c r="AT83" s="302" t="s">
        <v>256</v>
      </c>
      <c r="AU83" s="302" t="s">
        <v>257</v>
      </c>
      <c r="AV83" s="302">
        <v>100</v>
      </c>
      <c r="AW83" s="302" t="s">
        <v>269</v>
      </c>
      <c r="AX83" s="302" t="s">
        <v>270</v>
      </c>
      <c r="AY83" s="302" t="s">
        <v>271</v>
      </c>
      <c r="AZ83" s="302">
        <f t="shared" si="48"/>
        <v>0</v>
      </c>
      <c r="BA83" s="302">
        <f t="shared" si="48"/>
        <v>0</v>
      </c>
      <c r="BB83" s="302">
        <f t="shared" si="48"/>
        <v>0</v>
      </c>
      <c r="BC83" s="302">
        <f t="shared" si="48"/>
        <v>0</v>
      </c>
      <c r="BD83" s="302">
        <f t="shared" si="48"/>
        <v>0</v>
      </c>
      <c r="BE83" s="302">
        <f t="shared" si="48"/>
        <v>0</v>
      </c>
      <c r="BF83" s="302">
        <f t="shared" si="48"/>
        <v>0</v>
      </c>
      <c r="BG83" s="302">
        <f t="shared" si="48"/>
        <v>0</v>
      </c>
      <c r="BH83" s="302">
        <f t="shared" si="48"/>
        <v>0</v>
      </c>
      <c r="BI83" s="302">
        <f t="shared" si="48"/>
        <v>0</v>
      </c>
      <c r="BJ83" s="302">
        <f t="shared" si="48"/>
        <v>0</v>
      </c>
      <c r="BK83" s="302">
        <f t="shared" si="48"/>
        <v>1.6</v>
      </c>
      <c r="BL83" s="302">
        <f t="shared" si="48"/>
        <v>0</v>
      </c>
      <c r="BM83" s="302">
        <f t="shared" si="48"/>
        <v>0</v>
      </c>
      <c r="BN83" s="303" t="s">
        <v>260</v>
      </c>
      <c r="BO83" s="303" t="s">
        <v>260</v>
      </c>
      <c r="BP83" s="303" t="s">
        <v>261</v>
      </c>
    </row>
    <row r="84" s="224" customFormat="1" ht="19.5" spans="1:68">
      <c r="A84" s="91">
        <v>24</v>
      </c>
      <c r="B84" s="323" t="s">
        <v>388</v>
      </c>
      <c r="C84" s="321" t="s">
        <v>380</v>
      </c>
      <c r="D84" s="125" t="s">
        <v>389</v>
      </c>
      <c r="E84" s="305" t="s">
        <v>284</v>
      </c>
      <c r="F84" s="125" t="s">
        <v>285</v>
      </c>
      <c r="G84" s="125" t="s">
        <v>285</v>
      </c>
      <c r="H84" s="307" t="s">
        <v>36</v>
      </c>
      <c r="I84" s="122">
        <f t="shared" si="31"/>
        <v>600</v>
      </c>
      <c r="J84" s="152"/>
      <c r="K84" s="152">
        <v>360</v>
      </c>
      <c r="L84" s="152">
        <v>240</v>
      </c>
      <c r="M84" s="80"/>
      <c r="N84" s="80"/>
      <c r="O84" s="78"/>
      <c r="P84" s="78"/>
      <c r="Q84" s="78"/>
      <c r="R84" s="78"/>
      <c r="S84" s="78"/>
      <c r="T84" s="78"/>
      <c r="U84" s="78"/>
      <c r="V84" s="78"/>
      <c r="W84" s="78"/>
      <c r="X84" s="78"/>
      <c r="Y84" s="78"/>
      <c r="Z84" s="78"/>
      <c r="AA84" s="78"/>
      <c r="AB84" s="78"/>
      <c r="AC84" s="78"/>
      <c r="AD84" s="86"/>
      <c r="AE84" s="86"/>
      <c r="AF84" s="86"/>
      <c r="AG84" s="86"/>
      <c r="AH84" s="86"/>
      <c r="AI84" s="86"/>
      <c r="AJ84" s="86"/>
      <c r="AK84" s="86"/>
      <c r="AL84" s="86"/>
      <c r="AM84" s="86"/>
      <c r="AN84" s="86"/>
      <c r="AO84" s="86"/>
      <c r="AP84" s="86"/>
      <c r="AQ84" s="86"/>
      <c r="AR84" s="85">
        <v>100</v>
      </c>
      <c r="AS84" s="85">
        <v>100</v>
      </c>
      <c r="AT84" s="85" t="s">
        <v>256</v>
      </c>
      <c r="AU84" s="81" t="s">
        <v>257</v>
      </c>
      <c r="AV84" s="85">
        <v>100</v>
      </c>
      <c r="AW84" s="81" t="s">
        <v>269</v>
      </c>
      <c r="AX84" s="81" t="s">
        <v>257</v>
      </c>
      <c r="AY84" s="81" t="s">
        <v>271</v>
      </c>
      <c r="AZ84" s="86"/>
      <c r="BA84" s="316"/>
      <c r="BB84" s="316"/>
      <c r="BC84" s="324"/>
      <c r="BD84" s="86"/>
      <c r="BE84" s="86"/>
      <c r="BF84" s="86"/>
      <c r="BG84" s="86"/>
      <c r="BH84" s="86"/>
      <c r="BI84" s="86"/>
      <c r="BJ84" s="86"/>
      <c r="BK84" s="86">
        <v>1.6</v>
      </c>
      <c r="BL84" s="86"/>
      <c r="BM84" s="86"/>
      <c r="BN84" s="326" t="s">
        <v>260</v>
      </c>
      <c r="BO84" s="81" t="s">
        <v>260</v>
      </c>
      <c r="BP84" s="81" t="s">
        <v>261</v>
      </c>
    </row>
    <row r="85" s="228" customFormat="1" ht="16.5" spans="1:68">
      <c r="A85" s="290" t="s">
        <v>390</v>
      </c>
      <c r="B85" s="317"/>
      <c r="C85" s="318"/>
      <c r="D85" s="292" t="s">
        <v>391</v>
      </c>
      <c r="E85" s="292"/>
      <c r="F85" s="292"/>
      <c r="G85" s="292"/>
      <c r="H85" s="292"/>
      <c r="I85" s="294">
        <f t="shared" si="31"/>
        <v>8119</v>
      </c>
      <c r="J85" s="319">
        <f>SUM(J86,J90,J94,J97,J99)</f>
        <v>5919</v>
      </c>
      <c r="K85" s="319">
        <f t="shared" ref="K85:AQ85" si="49">SUM(K86,K90,K94,K97,K99)</f>
        <v>720</v>
      </c>
      <c r="L85" s="319">
        <f t="shared" si="49"/>
        <v>1480</v>
      </c>
      <c r="M85" s="319">
        <f t="shared" si="49"/>
        <v>1</v>
      </c>
      <c r="N85" s="319">
        <f t="shared" si="49"/>
        <v>0</v>
      </c>
      <c r="O85" s="319">
        <f t="shared" si="49"/>
        <v>7</v>
      </c>
      <c r="P85" s="319">
        <f t="shared" si="49"/>
        <v>0</v>
      </c>
      <c r="Q85" s="319">
        <f t="shared" si="49"/>
        <v>0</v>
      </c>
      <c r="R85" s="319">
        <f t="shared" si="49"/>
        <v>0</v>
      </c>
      <c r="S85" s="319">
        <f t="shared" si="49"/>
        <v>37</v>
      </c>
      <c r="T85" s="319">
        <f t="shared" si="49"/>
        <v>2</v>
      </c>
      <c r="U85" s="319">
        <f t="shared" si="49"/>
        <v>0</v>
      </c>
      <c r="V85" s="319">
        <f t="shared" si="49"/>
        <v>0</v>
      </c>
      <c r="W85" s="319">
        <f t="shared" si="49"/>
        <v>0</v>
      </c>
      <c r="X85" s="319">
        <f t="shared" si="49"/>
        <v>0</v>
      </c>
      <c r="Y85" s="319">
        <f t="shared" si="49"/>
        <v>0</v>
      </c>
      <c r="Z85" s="319">
        <f t="shared" si="49"/>
        <v>0</v>
      </c>
      <c r="AA85" s="319">
        <f t="shared" si="49"/>
        <v>0</v>
      </c>
      <c r="AB85" s="319">
        <f t="shared" si="49"/>
        <v>0</v>
      </c>
      <c r="AC85" s="319">
        <f t="shared" si="49"/>
        <v>0</v>
      </c>
      <c r="AD85" s="319">
        <f t="shared" si="49"/>
        <v>0</v>
      </c>
      <c r="AE85" s="319">
        <f t="shared" si="49"/>
        <v>0</v>
      </c>
      <c r="AF85" s="319">
        <f t="shared" si="49"/>
        <v>0</v>
      </c>
      <c r="AG85" s="319">
        <f t="shared" si="49"/>
        <v>0</v>
      </c>
      <c r="AH85" s="319">
        <f t="shared" si="49"/>
        <v>0</v>
      </c>
      <c r="AI85" s="319">
        <f t="shared" si="49"/>
        <v>1</v>
      </c>
      <c r="AJ85" s="319">
        <f t="shared" si="49"/>
        <v>0</v>
      </c>
      <c r="AK85" s="319">
        <f t="shared" si="49"/>
        <v>0</v>
      </c>
      <c r="AL85" s="319">
        <f t="shared" si="49"/>
        <v>0</v>
      </c>
      <c r="AM85" s="319">
        <f t="shared" si="49"/>
        <v>0</v>
      </c>
      <c r="AN85" s="319">
        <f t="shared" si="49"/>
        <v>0</v>
      </c>
      <c r="AO85" s="319">
        <f t="shared" si="49"/>
        <v>0</v>
      </c>
      <c r="AP85" s="319">
        <f t="shared" si="49"/>
        <v>0</v>
      </c>
      <c r="AQ85" s="319">
        <f t="shared" si="49"/>
        <v>1</v>
      </c>
      <c r="AR85" s="294">
        <v>100</v>
      </c>
      <c r="AS85" s="294">
        <v>100</v>
      </c>
      <c r="AT85" s="294" t="s">
        <v>264</v>
      </c>
      <c r="AU85" s="294" t="s">
        <v>257</v>
      </c>
      <c r="AV85" s="294">
        <v>100</v>
      </c>
      <c r="AW85" s="294" t="s">
        <v>265</v>
      </c>
      <c r="AX85" s="294" t="s">
        <v>257</v>
      </c>
      <c r="AY85" s="294" t="s">
        <v>266</v>
      </c>
      <c r="AZ85" s="319">
        <f>SUM(AZ86,AZ90,AZ94,AZ97,AZ99)</f>
        <v>0</v>
      </c>
      <c r="BA85" s="319">
        <f t="shared" ref="BA85:BM85" si="50">SUM(BA86,BA90,BA94,BA97,BA99)</f>
        <v>0</v>
      </c>
      <c r="BB85" s="319">
        <f t="shared" si="50"/>
        <v>0</v>
      </c>
      <c r="BC85" s="319">
        <f t="shared" si="50"/>
        <v>0</v>
      </c>
      <c r="BD85" s="319">
        <f t="shared" si="50"/>
        <v>0</v>
      </c>
      <c r="BE85" s="319">
        <f t="shared" si="50"/>
        <v>0</v>
      </c>
      <c r="BF85" s="319">
        <f t="shared" si="50"/>
        <v>0</v>
      </c>
      <c r="BG85" s="319">
        <f t="shared" si="50"/>
        <v>0</v>
      </c>
      <c r="BH85" s="319">
        <f t="shared" si="50"/>
        <v>0</v>
      </c>
      <c r="BI85" s="319">
        <f t="shared" si="50"/>
        <v>0</v>
      </c>
      <c r="BJ85" s="319">
        <f t="shared" si="50"/>
        <v>0</v>
      </c>
      <c r="BK85" s="319">
        <f t="shared" si="50"/>
        <v>3.2</v>
      </c>
      <c r="BL85" s="319">
        <f t="shared" si="50"/>
        <v>0</v>
      </c>
      <c r="BM85" s="319">
        <f t="shared" si="50"/>
        <v>0</v>
      </c>
      <c r="BN85" s="295" t="s">
        <v>260</v>
      </c>
      <c r="BO85" s="295" t="s">
        <v>260</v>
      </c>
      <c r="BP85" s="295" t="s">
        <v>261</v>
      </c>
    </row>
    <row r="86" s="224" customFormat="1" ht="31.5" spans="1:68">
      <c r="A86" s="296">
        <v>25</v>
      </c>
      <c r="B86" s="297"/>
      <c r="C86" s="320" t="s">
        <v>392</v>
      </c>
      <c r="D86" s="298" t="s">
        <v>393</v>
      </c>
      <c r="E86" s="298"/>
      <c r="F86" s="298"/>
      <c r="G86" s="298"/>
      <c r="H86" s="298"/>
      <c r="I86" s="300">
        <f t="shared" si="31"/>
        <v>5029</v>
      </c>
      <c r="J86" s="302">
        <f>SUM(J87:J89)</f>
        <v>4429</v>
      </c>
      <c r="K86" s="302">
        <f t="shared" ref="K86:AQ86" si="51">SUM(K87:K89)</f>
        <v>360</v>
      </c>
      <c r="L86" s="302">
        <f t="shared" si="51"/>
        <v>240</v>
      </c>
      <c r="M86" s="302">
        <f t="shared" si="51"/>
        <v>0</v>
      </c>
      <c r="N86" s="302">
        <f t="shared" si="51"/>
        <v>0</v>
      </c>
      <c r="O86" s="302">
        <f t="shared" si="51"/>
        <v>0</v>
      </c>
      <c r="P86" s="302">
        <f t="shared" si="51"/>
        <v>0</v>
      </c>
      <c r="Q86" s="302">
        <f t="shared" si="51"/>
        <v>0</v>
      </c>
      <c r="R86" s="302">
        <f t="shared" si="51"/>
        <v>0</v>
      </c>
      <c r="S86" s="302">
        <f t="shared" si="51"/>
        <v>0</v>
      </c>
      <c r="T86" s="302">
        <f t="shared" si="51"/>
        <v>0</v>
      </c>
      <c r="U86" s="302">
        <f t="shared" si="51"/>
        <v>0</v>
      </c>
      <c r="V86" s="302">
        <f t="shared" si="51"/>
        <v>0</v>
      </c>
      <c r="W86" s="302">
        <f t="shared" si="51"/>
        <v>0</v>
      </c>
      <c r="X86" s="302">
        <f t="shared" si="51"/>
        <v>0</v>
      </c>
      <c r="Y86" s="302">
        <f t="shared" si="51"/>
        <v>0</v>
      </c>
      <c r="Z86" s="302">
        <f t="shared" si="51"/>
        <v>0</v>
      </c>
      <c r="AA86" s="302">
        <f t="shared" si="51"/>
        <v>0</v>
      </c>
      <c r="AB86" s="302">
        <f t="shared" si="51"/>
        <v>0</v>
      </c>
      <c r="AC86" s="302">
        <f t="shared" si="51"/>
        <v>0</v>
      </c>
      <c r="AD86" s="302">
        <f t="shared" si="51"/>
        <v>0</v>
      </c>
      <c r="AE86" s="302">
        <f t="shared" si="51"/>
        <v>0</v>
      </c>
      <c r="AF86" s="302">
        <f t="shared" si="51"/>
        <v>0</v>
      </c>
      <c r="AG86" s="302">
        <f t="shared" si="51"/>
        <v>0</v>
      </c>
      <c r="AH86" s="302">
        <f t="shared" si="51"/>
        <v>0</v>
      </c>
      <c r="AI86" s="302">
        <f t="shared" si="51"/>
        <v>1</v>
      </c>
      <c r="AJ86" s="302">
        <f t="shared" si="51"/>
        <v>0</v>
      </c>
      <c r="AK86" s="302">
        <f t="shared" si="51"/>
        <v>0</v>
      </c>
      <c r="AL86" s="302">
        <f t="shared" si="51"/>
        <v>0</v>
      </c>
      <c r="AM86" s="302">
        <f t="shared" si="51"/>
        <v>0</v>
      </c>
      <c r="AN86" s="302">
        <f t="shared" si="51"/>
        <v>0</v>
      </c>
      <c r="AO86" s="302">
        <f t="shared" si="51"/>
        <v>0</v>
      </c>
      <c r="AP86" s="302">
        <f t="shared" si="51"/>
        <v>0</v>
      </c>
      <c r="AQ86" s="302">
        <f t="shared" si="51"/>
        <v>1</v>
      </c>
      <c r="AR86" s="302">
        <v>100</v>
      </c>
      <c r="AS86" s="302">
        <v>100</v>
      </c>
      <c r="AT86" s="302" t="s">
        <v>256</v>
      </c>
      <c r="AU86" s="302" t="s">
        <v>257</v>
      </c>
      <c r="AV86" s="302">
        <v>100</v>
      </c>
      <c r="AW86" s="302" t="s">
        <v>269</v>
      </c>
      <c r="AX86" s="302" t="s">
        <v>270</v>
      </c>
      <c r="AY86" s="302" t="s">
        <v>271</v>
      </c>
      <c r="AZ86" s="302">
        <f>SUM(AZ87:AZ89)</f>
        <v>0</v>
      </c>
      <c r="BA86" s="302">
        <f t="shared" ref="BA86:BL86" si="52">SUM(BA87:BA89)</f>
        <v>0</v>
      </c>
      <c r="BB86" s="302">
        <f t="shared" si="52"/>
        <v>0</v>
      </c>
      <c r="BC86" s="302">
        <f t="shared" si="52"/>
        <v>0</v>
      </c>
      <c r="BD86" s="302">
        <f t="shared" si="52"/>
        <v>0</v>
      </c>
      <c r="BE86" s="302">
        <f t="shared" si="52"/>
        <v>0</v>
      </c>
      <c r="BF86" s="302">
        <f t="shared" si="52"/>
        <v>0</v>
      </c>
      <c r="BG86" s="302">
        <f t="shared" si="52"/>
        <v>0</v>
      </c>
      <c r="BH86" s="302">
        <f t="shared" si="52"/>
        <v>0</v>
      </c>
      <c r="BI86" s="302">
        <f t="shared" si="52"/>
        <v>0</v>
      </c>
      <c r="BJ86" s="302">
        <f t="shared" si="52"/>
        <v>0</v>
      </c>
      <c r="BK86" s="302">
        <f t="shared" si="52"/>
        <v>1.6</v>
      </c>
      <c r="BL86" s="302">
        <f t="shared" si="52"/>
        <v>0</v>
      </c>
      <c r="BM86" s="302">
        <f>SUM(BM87:BM87)</f>
        <v>0</v>
      </c>
      <c r="BN86" s="302" t="str">
        <f t="shared" ref="BN86" si="53">BN87</f>
        <v>是</v>
      </c>
      <c r="BO86" s="302" t="str">
        <f t="shared" ref="BO86:BP86" si="54">BO87</f>
        <v>是</v>
      </c>
      <c r="BP86" s="302" t="str">
        <f t="shared" si="54"/>
        <v>≥90%</v>
      </c>
    </row>
    <row r="87" s="224" customFormat="1" ht="19.5" spans="1:68">
      <c r="A87" s="91">
        <v>25</v>
      </c>
      <c r="B87" s="328" t="s">
        <v>394</v>
      </c>
      <c r="C87" s="321" t="s">
        <v>392</v>
      </c>
      <c r="D87" s="125" t="s">
        <v>395</v>
      </c>
      <c r="E87" s="125" t="s">
        <v>321</v>
      </c>
      <c r="F87" s="125" t="s">
        <v>322</v>
      </c>
      <c r="G87" s="306" t="s">
        <v>323</v>
      </c>
      <c r="H87" s="307" t="s">
        <v>36</v>
      </c>
      <c r="I87" s="122">
        <f t="shared" si="31"/>
        <v>904</v>
      </c>
      <c r="J87" s="79">
        <v>904</v>
      </c>
      <c r="K87" s="79"/>
      <c r="L87" s="79"/>
      <c r="M87" s="79"/>
      <c r="N87" s="79"/>
      <c r="O87" s="79"/>
      <c r="P87" s="79"/>
      <c r="Q87" s="79"/>
      <c r="R87" s="79"/>
      <c r="S87" s="79"/>
      <c r="T87" s="79"/>
      <c r="U87" s="80"/>
      <c r="V87" s="80"/>
      <c r="W87" s="80"/>
      <c r="X87" s="80"/>
      <c r="Y87" s="80"/>
      <c r="Z87" s="80"/>
      <c r="AA87" s="80"/>
      <c r="AB87" s="80"/>
      <c r="AC87" s="80"/>
      <c r="AD87" s="81"/>
      <c r="AE87" s="81"/>
      <c r="AF87" s="81"/>
      <c r="AG87" s="81"/>
      <c r="AH87" s="81"/>
      <c r="AI87" s="81">
        <v>1</v>
      </c>
      <c r="AJ87" s="81"/>
      <c r="AK87" s="81"/>
      <c r="AL87" s="81"/>
      <c r="AM87" s="81"/>
      <c r="AN87" s="81"/>
      <c r="AO87" s="81"/>
      <c r="AP87" s="81"/>
      <c r="AQ87" s="81"/>
      <c r="AR87" s="81">
        <v>100</v>
      </c>
      <c r="AS87" s="81">
        <v>100</v>
      </c>
      <c r="AT87" s="81" t="s">
        <v>256</v>
      </c>
      <c r="AU87" s="80" t="s">
        <v>257</v>
      </c>
      <c r="AV87" s="81">
        <v>100</v>
      </c>
      <c r="AW87" s="81" t="s">
        <v>269</v>
      </c>
      <c r="AX87" s="81" t="s">
        <v>257</v>
      </c>
      <c r="AY87" s="81" t="s">
        <v>271</v>
      </c>
      <c r="AZ87" s="81"/>
      <c r="BA87" s="81"/>
      <c r="BB87" s="81"/>
      <c r="BC87" s="81"/>
      <c r="BD87" s="316"/>
      <c r="BE87" s="316"/>
      <c r="BF87" s="81"/>
      <c r="BG87" s="81"/>
      <c r="BH87" s="81"/>
      <c r="BI87" s="81"/>
      <c r="BJ87" s="81"/>
      <c r="BK87" s="81"/>
      <c r="BL87" s="81"/>
      <c r="BM87" s="81"/>
      <c r="BN87" s="81" t="s">
        <v>260</v>
      </c>
      <c r="BO87" s="81" t="s">
        <v>260</v>
      </c>
      <c r="BP87" s="80" t="s">
        <v>261</v>
      </c>
    </row>
    <row r="88" s="224" customFormat="1" ht="19.5" spans="1:68">
      <c r="A88" s="91">
        <v>25</v>
      </c>
      <c r="B88" s="323" t="s">
        <v>396</v>
      </c>
      <c r="C88" s="321" t="s">
        <v>392</v>
      </c>
      <c r="D88" s="125" t="s">
        <v>395</v>
      </c>
      <c r="E88" s="305" t="s">
        <v>284</v>
      </c>
      <c r="F88" s="125" t="s">
        <v>285</v>
      </c>
      <c r="G88" s="125" t="s">
        <v>285</v>
      </c>
      <c r="H88" s="307" t="s">
        <v>36</v>
      </c>
      <c r="I88" s="122">
        <f t="shared" si="31"/>
        <v>600</v>
      </c>
      <c r="J88" s="8"/>
      <c r="K88" s="8">
        <v>360</v>
      </c>
      <c r="L88" s="8">
        <v>240</v>
      </c>
      <c r="M88" s="79"/>
      <c r="N88" s="79"/>
      <c r="O88" s="79"/>
      <c r="P88" s="79"/>
      <c r="Q88" s="79"/>
      <c r="R88" s="79"/>
      <c r="S88" s="79"/>
      <c r="T88" s="79"/>
      <c r="U88" s="133"/>
      <c r="V88" s="133"/>
      <c r="W88" s="133"/>
      <c r="X88" s="79"/>
      <c r="Y88" s="79"/>
      <c r="Z88" s="79"/>
      <c r="AA88" s="79"/>
      <c r="AB88" s="79"/>
      <c r="AC88" s="79"/>
      <c r="AD88" s="133"/>
      <c r="AE88" s="133"/>
      <c r="AF88" s="133"/>
      <c r="AG88" s="133"/>
      <c r="AH88" s="79"/>
      <c r="AI88" s="79"/>
      <c r="AJ88" s="79"/>
      <c r="AK88" s="79"/>
      <c r="AL88" s="79"/>
      <c r="AM88" s="79"/>
      <c r="AN88" s="133"/>
      <c r="AO88" s="133"/>
      <c r="AP88" s="133"/>
      <c r="AQ88" s="133"/>
      <c r="AR88" s="85">
        <v>100</v>
      </c>
      <c r="AS88" s="85">
        <v>100</v>
      </c>
      <c r="AT88" s="85" t="s">
        <v>256</v>
      </c>
      <c r="AU88" s="85" t="s">
        <v>257</v>
      </c>
      <c r="AV88" s="85">
        <v>100</v>
      </c>
      <c r="AW88" s="81" t="s">
        <v>269</v>
      </c>
      <c r="AX88" s="81" t="s">
        <v>257</v>
      </c>
      <c r="AY88" s="81" t="s">
        <v>271</v>
      </c>
      <c r="AZ88" s="133"/>
      <c r="BA88" s="337"/>
      <c r="BB88" s="337"/>
      <c r="BC88" s="338"/>
      <c r="BD88" s="133"/>
      <c r="BE88" s="133"/>
      <c r="BF88" s="133"/>
      <c r="BG88" s="133"/>
      <c r="BH88" s="133"/>
      <c r="BI88" s="133"/>
      <c r="BJ88" s="133"/>
      <c r="BK88" s="133">
        <v>1.6</v>
      </c>
      <c r="BL88" s="133"/>
      <c r="BM88" s="133"/>
      <c r="BN88" s="308" t="s">
        <v>260</v>
      </c>
      <c r="BO88" s="308" t="s">
        <v>260</v>
      </c>
      <c r="BP88" s="86" t="s">
        <v>261</v>
      </c>
    </row>
    <row r="89" s="224" customFormat="1" ht="19.5" spans="1:68">
      <c r="A89" s="91">
        <v>25</v>
      </c>
      <c r="B89" s="304" t="s">
        <v>397</v>
      </c>
      <c r="C89" s="321" t="s">
        <v>392</v>
      </c>
      <c r="D89" s="125" t="s">
        <v>395</v>
      </c>
      <c r="E89" s="125" t="s">
        <v>284</v>
      </c>
      <c r="F89" s="125" t="s">
        <v>325</v>
      </c>
      <c r="G89" s="306" t="s">
        <v>326</v>
      </c>
      <c r="H89" s="307" t="s">
        <v>36</v>
      </c>
      <c r="I89" s="122">
        <f t="shared" si="31"/>
        <v>3525</v>
      </c>
      <c r="J89" s="79">
        <v>3525</v>
      </c>
      <c r="K89" s="79"/>
      <c r="L89" s="79"/>
      <c r="M89" s="79"/>
      <c r="N89" s="79"/>
      <c r="O89" s="79"/>
      <c r="P89" s="79"/>
      <c r="Q89" s="79"/>
      <c r="R89" s="79"/>
      <c r="S89" s="79"/>
      <c r="T89" s="79"/>
      <c r="U89" s="133"/>
      <c r="V89" s="133"/>
      <c r="W89" s="133"/>
      <c r="X89" s="79"/>
      <c r="Y89" s="79"/>
      <c r="Z89" s="79"/>
      <c r="AA89" s="79"/>
      <c r="AB89" s="79"/>
      <c r="AC89" s="79"/>
      <c r="AD89" s="133"/>
      <c r="AE89" s="133"/>
      <c r="AF89" s="133"/>
      <c r="AG89" s="133"/>
      <c r="AH89" s="79"/>
      <c r="AI89" s="79"/>
      <c r="AJ89" s="79"/>
      <c r="AK89" s="79"/>
      <c r="AL89" s="79"/>
      <c r="AM89" s="79"/>
      <c r="AN89" s="133"/>
      <c r="AO89" s="133"/>
      <c r="AP89" s="133"/>
      <c r="AQ89" s="133">
        <v>1</v>
      </c>
      <c r="AR89" s="288">
        <v>100</v>
      </c>
      <c r="AS89" s="288">
        <v>100</v>
      </c>
      <c r="AT89" s="288" t="s">
        <v>256</v>
      </c>
      <c r="AU89" s="81" t="s">
        <v>257</v>
      </c>
      <c r="AV89" s="288">
        <v>100</v>
      </c>
      <c r="AW89" s="81" t="s">
        <v>269</v>
      </c>
      <c r="AX89" s="81" t="s">
        <v>257</v>
      </c>
      <c r="AY89" s="81" t="s">
        <v>271</v>
      </c>
      <c r="AZ89" s="133"/>
      <c r="BA89" s="79"/>
      <c r="BB89" s="79"/>
      <c r="BC89" s="133"/>
      <c r="BD89" s="133"/>
      <c r="BE89" s="133"/>
      <c r="BF89" s="133"/>
      <c r="BG89" s="133"/>
      <c r="BH89" s="133"/>
      <c r="BI89" s="133"/>
      <c r="BJ89" s="133"/>
      <c r="BK89" s="133"/>
      <c r="BL89" s="133"/>
      <c r="BM89" s="133"/>
      <c r="BN89" s="326" t="s">
        <v>260</v>
      </c>
      <c r="BO89" s="81" t="s">
        <v>260</v>
      </c>
      <c r="BP89" s="81" t="s">
        <v>261</v>
      </c>
    </row>
    <row r="90" s="224" customFormat="1" ht="19.5" spans="1:68">
      <c r="A90" s="296">
        <v>26</v>
      </c>
      <c r="B90" s="297"/>
      <c r="C90" s="320" t="s">
        <v>392</v>
      </c>
      <c r="D90" s="298" t="s">
        <v>398</v>
      </c>
      <c r="E90" s="298"/>
      <c r="F90" s="298"/>
      <c r="G90" s="298"/>
      <c r="H90" s="298"/>
      <c r="I90" s="300">
        <f t="shared" si="31"/>
        <v>787</v>
      </c>
      <c r="J90" s="301">
        <f>SUM(J91:J93)</f>
        <v>187</v>
      </c>
      <c r="K90" s="301">
        <f t="shared" ref="K90:AQ90" si="55">SUM(K91:K93)</f>
        <v>360</v>
      </c>
      <c r="L90" s="301">
        <f t="shared" si="55"/>
        <v>240</v>
      </c>
      <c r="M90" s="301">
        <f t="shared" si="55"/>
        <v>0</v>
      </c>
      <c r="N90" s="301">
        <f t="shared" si="55"/>
        <v>0</v>
      </c>
      <c r="O90" s="301">
        <f t="shared" si="55"/>
        <v>0</v>
      </c>
      <c r="P90" s="301">
        <f t="shared" si="55"/>
        <v>0</v>
      </c>
      <c r="Q90" s="301">
        <f t="shared" si="55"/>
        <v>0</v>
      </c>
      <c r="R90" s="301">
        <f t="shared" si="55"/>
        <v>0</v>
      </c>
      <c r="S90" s="301">
        <f t="shared" si="55"/>
        <v>12</v>
      </c>
      <c r="T90" s="301">
        <f t="shared" si="55"/>
        <v>1</v>
      </c>
      <c r="U90" s="301">
        <f t="shared" si="55"/>
        <v>0</v>
      </c>
      <c r="V90" s="301">
        <f t="shared" si="55"/>
        <v>0</v>
      </c>
      <c r="W90" s="301">
        <f t="shared" si="55"/>
        <v>0</v>
      </c>
      <c r="X90" s="301">
        <f t="shared" si="55"/>
        <v>0</v>
      </c>
      <c r="Y90" s="301">
        <f t="shared" si="55"/>
        <v>0</v>
      </c>
      <c r="Z90" s="301">
        <f t="shared" si="55"/>
        <v>0</v>
      </c>
      <c r="AA90" s="301">
        <f t="shared" si="55"/>
        <v>0</v>
      </c>
      <c r="AB90" s="301">
        <f t="shared" si="55"/>
        <v>0</v>
      </c>
      <c r="AC90" s="301">
        <f t="shared" si="55"/>
        <v>0</v>
      </c>
      <c r="AD90" s="301">
        <f t="shared" si="55"/>
        <v>0</v>
      </c>
      <c r="AE90" s="301">
        <f t="shared" si="55"/>
        <v>0</v>
      </c>
      <c r="AF90" s="301">
        <f t="shared" si="55"/>
        <v>0</v>
      </c>
      <c r="AG90" s="301">
        <f t="shared" si="55"/>
        <v>0</v>
      </c>
      <c r="AH90" s="301">
        <f t="shared" si="55"/>
        <v>0</v>
      </c>
      <c r="AI90" s="301">
        <f t="shared" si="55"/>
        <v>0</v>
      </c>
      <c r="AJ90" s="301">
        <f t="shared" si="55"/>
        <v>0</v>
      </c>
      <c r="AK90" s="301">
        <f t="shared" si="55"/>
        <v>0</v>
      </c>
      <c r="AL90" s="301">
        <f t="shared" si="55"/>
        <v>0</v>
      </c>
      <c r="AM90" s="301">
        <f t="shared" si="55"/>
        <v>0</v>
      </c>
      <c r="AN90" s="301">
        <f t="shared" si="55"/>
        <v>0</v>
      </c>
      <c r="AO90" s="301">
        <f t="shared" si="55"/>
        <v>0</v>
      </c>
      <c r="AP90" s="301">
        <f t="shared" si="55"/>
        <v>0</v>
      </c>
      <c r="AQ90" s="301">
        <f t="shared" si="55"/>
        <v>0</v>
      </c>
      <c r="AR90" s="302">
        <v>100</v>
      </c>
      <c r="AS90" s="302">
        <v>100</v>
      </c>
      <c r="AT90" s="302" t="s">
        <v>256</v>
      </c>
      <c r="AU90" s="302" t="s">
        <v>257</v>
      </c>
      <c r="AV90" s="302">
        <v>100</v>
      </c>
      <c r="AW90" s="302" t="s">
        <v>269</v>
      </c>
      <c r="AX90" s="302" t="s">
        <v>270</v>
      </c>
      <c r="AY90" s="302" t="s">
        <v>271</v>
      </c>
      <c r="AZ90" s="301">
        <f>SUM(AZ91:AZ93)</f>
        <v>0</v>
      </c>
      <c r="BA90" s="301">
        <f t="shared" ref="BA90:BM90" si="56">SUM(BA91:BA93)</f>
        <v>0</v>
      </c>
      <c r="BB90" s="301">
        <f t="shared" si="56"/>
        <v>0</v>
      </c>
      <c r="BC90" s="301">
        <f t="shared" si="56"/>
        <v>0</v>
      </c>
      <c r="BD90" s="301">
        <f t="shared" si="56"/>
        <v>0</v>
      </c>
      <c r="BE90" s="301">
        <f t="shared" si="56"/>
        <v>0</v>
      </c>
      <c r="BF90" s="301">
        <f t="shared" si="56"/>
        <v>0</v>
      </c>
      <c r="BG90" s="301">
        <f t="shared" si="56"/>
        <v>0</v>
      </c>
      <c r="BH90" s="301">
        <f t="shared" si="56"/>
        <v>0</v>
      </c>
      <c r="BI90" s="301">
        <f t="shared" si="56"/>
        <v>0</v>
      </c>
      <c r="BJ90" s="301">
        <f t="shared" si="56"/>
        <v>0</v>
      </c>
      <c r="BK90" s="301">
        <f t="shared" si="56"/>
        <v>1.6</v>
      </c>
      <c r="BL90" s="301">
        <f t="shared" si="56"/>
        <v>0</v>
      </c>
      <c r="BM90" s="301">
        <f t="shared" si="56"/>
        <v>0</v>
      </c>
      <c r="BN90" s="303" t="s">
        <v>260</v>
      </c>
      <c r="BO90" s="303" t="s">
        <v>260</v>
      </c>
      <c r="BP90" s="303" t="s">
        <v>261</v>
      </c>
    </row>
    <row r="91" s="224" customFormat="1" ht="19.5" spans="1:68">
      <c r="A91" s="91">
        <v>26</v>
      </c>
      <c r="B91" s="304" t="s">
        <v>328</v>
      </c>
      <c r="C91" s="321" t="s">
        <v>392</v>
      </c>
      <c r="D91" s="125" t="s">
        <v>399</v>
      </c>
      <c r="E91" s="305" t="s">
        <v>273</v>
      </c>
      <c r="F91" s="306" t="s">
        <v>274</v>
      </c>
      <c r="G91" s="120" t="s">
        <v>330</v>
      </c>
      <c r="H91" s="307" t="s">
        <v>36</v>
      </c>
      <c r="I91" s="122">
        <f t="shared" si="31"/>
        <v>151</v>
      </c>
      <c r="J91" s="79">
        <v>151</v>
      </c>
      <c r="K91" s="79"/>
      <c r="L91" s="79"/>
      <c r="M91" s="79"/>
      <c r="N91" s="79"/>
      <c r="O91" s="79"/>
      <c r="P91" s="79"/>
      <c r="Q91" s="79"/>
      <c r="R91" s="79"/>
      <c r="S91" s="79">
        <v>12</v>
      </c>
      <c r="T91" s="79"/>
      <c r="U91" s="78"/>
      <c r="V91" s="80"/>
      <c r="W91" s="80"/>
      <c r="X91" s="78"/>
      <c r="Y91" s="78"/>
      <c r="Z91" s="78"/>
      <c r="AA91" s="78"/>
      <c r="AB91" s="78"/>
      <c r="AC91" s="78"/>
      <c r="AD91" s="86"/>
      <c r="AE91" s="86"/>
      <c r="AF91" s="86"/>
      <c r="AG91" s="86"/>
      <c r="AH91" s="86"/>
      <c r="AI91" s="86"/>
      <c r="AJ91" s="86"/>
      <c r="AK91" s="86"/>
      <c r="AL91" s="86"/>
      <c r="AM91" s="86"/>
      <c r="AN91" s="86"/>
      <c r="AO91" s="86"/>
      <c r="AP91" s="86"/>
      <c r="AQ91" s="86"/>
      <c r="AR91" s="81">
        <v>100</v>
      </c>
      <c r="AS91" s="81">
        <v>100</v>
      </c>
      <c r="AT91" s="81" t="s">
        <v>256</v>
      </c>
      <c r="AU91" s="81" t="s">
        <v>257</v>
      </c>
      <c r="AV91" s="81">
        <v>100</v>
      </c>
      <c r="AW91" s="81" t="s">
        <v>269</v>
      </c>
      <c r="AX91" s="81" t="s">
        <v>257</v>
      </c>
      <c r="AY91" s="81" t="s">
        <v>271</v>
      </c>
      <c r="AZ91" s="86"/>
      <c r="BA91" s="86"/>
      <c r="BB91" s="86"/>
      <c r="BC91" s="86"/>
      <c r="BD91" s="86"/>
      <c r="BE91" s="86"/>
      <c r="BF91" s="86"/>
      <c r="BG91" s="86"/>
      <c r="BH91" s="81"/>
      <c r="BI91" s="339"/>
      <c r="BJ91" s="86"/>
      <c r="BK91" s="86"/>
      <c r="BL91" s="86"/>
      <c r="BM91" s="86"/>
      <c r="BN91" s="81" t="s">
        <v>260</v>
      </c>
      <c r="BO91" s="81" t="s">
        <v>260</v>
      </c>
      <c r="BP91" s="86" t="s">
        <v>261</v>
      </c>
    </row>
    <row r="92" s="224" customFormat="1" ht="19.5" spans="1:68">
      <c r="A92" s="91">
        <v>26</v>
      </c>
      <c r="B92" s="315" t="s">
        <v>400</v>
      </c>
      <c r="C92" s="321" t="s">
        <v>392</v>
      </c>
      <c r="D92" s="125" t="s">
        <v>399</v>
      </c>
      <c r="E92" s="305" t="s">
        <v>273</v>
      </c>
      <c r="F92" s="306" t="s">
        <v>274</v>
      </c>
      <c r="G92" s="120" t="s">
        <v>289</v>
      </c>
      <c r="H92" s="307" t="s">
        <v>36</v>
      </c>
      <c r="I92" s="122">
        <f t="shared" si="31"/>
        <v>36</v>
      </c>
      <c r="J92" s="79">
        <v>36</v>
      </c>
      <c r="K92" s="80"/>
      <c r="L92" s="80"/>
      <c r="M92" s="80"/>
      <c r="N92" s="80"/>
      <c r="O92" s="133"/>
      <c r="P92" s="133"/>
      <c r="Q92" s="133"/>
      <c r="R92" s="133"/>
      <c r="S92" s="133"/>
      <c r="T92" s="133">
        <v>1</v>
      </c>
      <c r="U92" s="78"/>
      <c r="V92" s="78"/>
      <c r="W92" s="78"/>
      <c r="X92" s="78"/>
      <c r="Y92" s="78"/>
      <c r="Z92" s="78"/>
      <c r="AA92" s="78"/>
      <c r="AB92" s="78"/>
      <c r="AC92" s="78"/>
      <c r="AD92" s="86"/>
      <c r="AE92" s="86"/>
      <c r="AF92" s="86"/>
      <c r="AG92" s="86"/>
      <c r="AH92" s="86"/>
      <c r="AI92" s="86"/>
      <c r="AJ92" s="86"/>
      <c r="AK92" s="86"/>
      <c r="AL92" s="86"/>
      <c r="AM92" s="86"/>
      <c r="AN92" s="86"/>
      <c r="AO92" s="86"/>
      <c r="AP92" s="86"/>
      <c r="AQ92" s="86"/>
      <c r="AR92" s="81">
        <v>100</v>
      </c>
      <c r="AS92" s="81">
        <v>100</v>
      </c>
      <c r="AT92" s="81" t="s">
        <v>256</v>
      </c>
      <c r="AU92" s="81" t="s">
        <v>257</v>
      </c>
      <c r="AV92" s="81">
        <v>100</v>
      </c>
      <c r="AW92" s="81" t="s">
        <v>269</v>
      </c>
      <c r="AX92" s="81" t="s">
        <v>257</v>
      </c>
      <c r="AY92" s="81" t="s">
        <v>271</v>
      </c>
      <c r="AZ92" s="86"/>
      <c r="BA92" s="81"/>
      <c r="BB92" s="81"/>
      <c r="BC92" s="86"/>
      <c r="BD92" s="86"/>
      <c r="BE92" s="86"/>
      <c r="BF92" s="86"/>
      <c r="BG92" s="86"/>
      <c r="BH92" s="86"/>
      <c r="BI92" s="86"/>
      <c r="BJ92" s="339"/>
      <c r="BK92" s="86"/>
      <c r="BL92" s="86"/>
      <c r="BM92" s="86"/>
      <c r="BN92" s="326" t="s">
        <v>260</v>
      </c>
      <c r="BO92" s="81" t="s">
        <v>260</v>
      </c>
      <c r="BP92" s="81" t="s">
        <v>261</v>
      </c>
    </row>
    <row r="93" s="224" customFormat="1" ht="19.5" spans="1:68">
      <c r="A93" s="91">
        <v>26</v>
      </c>
      <c r="B93" s="323" t="s">
        <v>401</v>
      </c>
      <c r="C93" s="321" t="s">
        <v>392</v>
      </c>
      <c r="D93" s="125" t="s">
        <v>399</v>
      </c>
      <c r="E93" s="305" t="s">
        <v>284</v>
      </c>
      <c r="F93" s="125" t="s">
        <v>285</v>
      </c>
      <c r="G93" s="125" t="s">
        <v>285</v>
      </c>
      <c r="H93" s="307" t="s">
        <v>36</v>
      </c>
      <c r="I93" s="122">
        <f t="shared" si="31"/>
        <v>600</v>
      </c>
      <c r="J93" s="152"/>
      <c r="K93" s="152">
        <v>360</v>
      </c>
      <c r="L93" s="152">
        <v>240</v>
      </c>
      <c r="M93" s="79"/>
      <c r="N93" s="79"/>
      <c r="O93" s="133"/>
      <c r="P93" s="133"/>
      <c r="Q93" s="133"/>
      <c r="R93" s="133"/>
      <c r="S93" s="133"/>
      <c r="T93" s="133"/>
      <c r="U93" s="78"/>
      <c r="V93" s="78"/>
      <c r="W93" s="78"/>
      <c r="X93" s="78"/>
      <c r="Y93" s="78"/>
      <c r="Z93" s="78"/>
      <c r="AA93" s="78"/>
      <c r="AB93" s="78"/>
      <c r="AC93" s="78"/>
      <c r="AD93" s="86"/>
      <c r="AE93" s="86"/>
      <c r="AF93" s="86"/>
      <c r="AG93" s="86"/>
      <c r="AH93" s="86"/>
      <c r="AI93" s="86"/>
      <c r="AJ93" s="86"/>
      <c r="AK93" s="86"/>
      <c r="AL93" s="86"/>
      <c r="AM93" s="86"/>
      <c r="AN93" s="86"/>
      <c r="AO93" s="86"/>
      <c r="AP93" s="86"/>
      <c r="AQ93" s="86"/>
      <c r="AR93" s="85">
        <v>100</v>
      </c>
      <c r="AS93" s="85">
        <v>100</v>
      </c>
      <c r="AT93" s="85" t="s">
        <v>256</v>
      </c>
      <c r="AU93" s="81" t="s">
        <v>257</v>
      </c>
      <c r="AV93" s="85">
        <v>100</v>
      </c>
      <c r="AW93" s="81" t="s">
        <v>269</v>
      </c>
      <c r="AX93" s="81" t="s">
        <v>257</v>
      </c>
      <c r="AY93" s="81" t="s">
        <v>271</v>
      </c>
      <c r="AZ93" s="86"/>
      <c r="BA93" s="316"/>
      <c r="BB93" s="316"/>
      <c r="BC93" s="324"/>
      <c r="BD93" s="86"/>
      <c r="BE93" s="86"/>
      <c r="BF93" s="86"/>
      <c r="BG93" s="86"/>
      <c r="BH93" s="86"/>
      <c r="BI93" s="86"/>
      <c r="BJ93" s="86"/>
      <c r="BK93" s="86">
        <v>1.6</v>
      </c>
      <c r="BL93" s="86"/>
      <c r="BM93" s="86"/>
      <c r="BN93" s="326" t="s">
        <v>260</v>
      </c>
      <c r="BO93" s="81" t="s">
        <v>260</v>
      </c>
      <c r="BP93" s="81" t="s">
        <v>261</v>
      </c>
    </row>
    <row r="94" s="224" customFormat="1" ht="19.5" spans="1:68">
      <c r="A94" s="296">
        <v>27</v>
      </c>
      <c r="B94" s="297"/>
      <c r="C94" s="320" t="s">
        <v>392</v>
      </c>
      <c r="D94" s="298" t="s">
        <v>402</v>
      </c>
      <c r="E94" s="298"/>
      <c r="F94" s="299"/>
      <c r="G94" s="298"/>
      <c r="H94" s="298"/>
      <c r="I94" s="300">
        <f t="shared" si="31"/>
        <v>364</v>
      </c>
      <c r="J94" s="302">
        <f>SUM(J95:J96)</f>
        <v>364</v>
      </c>
      <c r="K94" s="302">
        <f t="shared" ref="K94:AQ94" si="57">SUM(K95:K96)</f>
        <v>0</v>
      </c>
      <c r="L94" s="302">
        <f t="shared" si="57"/>
        <v>0</v>
      </c>
      <c r="M94" s="302">
        <f t="shared" si="57"/>
        <v>0</v>
      </c>
      <c r="N94" s="302">
        <f t="shared" si="57"/>
        <v>0</v>
      </c>
      <c r="O94" s="302">
        <f t="shared" si="57"/>
        <v>0</v>
      </c>
      <c r="P94" s="302">
        <f t="shared" si="57"/>
        <v>0</v>
      </c>
      <c r="Q94" s="302">
        <f t="shared" si="57"/>
        <v>0</v>
      </c>
      <c r="R94" s="302">
        <f t="shared" si="57"/>
        <v>0</v>
      </c>
      <c r="S94" s="302">
        <f t="shared" si="57"/>
        <v>10</v>
      </c>
      <c r="T94" s="302">
        <f t="shared" si="57"/>
        <v>1</v>
      </c>
      <c r="U94" s="302">
        <f t="shared" si="57"/>
        <v>0</v>
      </c>
      <c r="V94" s="302">
        <f t="shared" si="57"/>
        <v>0</v>
      </c>
      <c r="W94" s="302">
        <f t="shared" si="57"/>
        <v>0</v>
      </c>
      <c r="X94" s="302">
        <f t="shared" si="57"/>
        <v>0</v>
      </c>
      <c r="Y94" s="302">
        <f t="shared" si="57"/>
        <v>0</v>
      </c>
      <c r="Z94" s="302">
        <f t="shared" si="57"/>
        <v>0</v>
      </c>
      <c r="AA94" s="302">
        <f t="shared" si="57"/>
        <v>0</v>
      </c>
      <c r="AB94" s="302">
        <f t="shared" si="57"/>
        <v>0</v>
      </c>
      <c r="AC94" s="302">
        <f t="shared" si="57"/>
        <v>0</v>
      </c>
      <c r="AD94" s="302">
        <f t="shared" si="57"/>
        <v>0</v>
      </c>
      <c r="AE94" s="302">
        <f t="shared" si="57"/>
        <v>0</v>
      </c>
      <c r="AF94" s="302">
        <f t="shared" si="57"/>
        <v>0</v>
      </c>
      <c r="AG94" s="302">
        <f t="shared" si="57"/>
        <v>0</v>
      </c>
      <c r="AH94" s="302">
        <f t="shared" si="57"/>
        <v>0</v>
      </c>
      <c r="AI94" s="302">
        <f t="shared" si="57"/>
        <v>0</v>
      </c>
      <c r="AJ94" s="302">
        <f t="shared" si="57"/>
        <v>0</v>
      </c>
      <c r="AK94" s="302">
        <f t="shared" si="57"/>
        <v>0</v>
      </c>
      <c r="AL94" s="302">
        <f t="shared" si="57"/>
        <v>0</v>
      </c>
      <c r="AM94" s="302">
        <f t="shared" si="57"/>
        <v>0</v>
      </c>
      <c r="AN94" s="302">
        <f t="shared" si="57"/>
        <v>0</v>
      </c>
      <c r="AO94" s="302">
        <f t="shared" si="57"/>
        <v>0</v>
      </c>
      <c r="AP94" s="302">
        <f t="shared" si="57"/>
        <v>0</v>
      </c>
      <c r="AQ94" s="302">
        <f t="shared" si="57"/>
        <v>0</v>
      </c>
      <c r="AR94" s="302">
        <v>100</v>
      </c>
      <c r="AS94" s="302">
        <v>100</v>
      </c>
      <c r="AT94" s="302" t="s">
        <v>256</v>
      </c>
      <c r="AU94" s="302" t="s">
        <v>257</v>
      </c>
      <c r="AV94" s="302">
        <v>100</v>
      </c>
      <c r="AW94" s="302" t="s">
        <v>269</v>
      </c>
      <c r="AX94" s="302" t="s">
        <v>270</v>
      </c>
      <c r="AY94" s="302" t="s">
        <v>271</v>
      </c>
      <c r="AZ94" s="302">
        <f>SUM(AZ95:AZ96)</f>
        <v>0</v>
      </c>
      <c r="BA94" s="302">
        <f t="shared" ref="BA94:BL94" si="58">SUM(BA95:BA96)</f>
        <v>0</v>
      </c>
      <c r="BB94" s="302">
        <f t="shared" si="58"/>
        <v>0</v>
      </c>
      <c r="BC94" s="302">
        <f t="shared" si="58"/>
        <v>0</v>
      </c>
      <c r="BD94" s="302">
        <f t="shared" si="58"/>
        <v>0</v>
      </c>
      <c r="BE94" s="302">
        <f t="shared" si="58"/>
        <v>0</v>
      </c>
      <c r="BF94" s="302">
        <f t="shared" si="58"/>
        <v>0</v>
      </c>
      <c r="BG94" s="302">
        <f t="shared" si="58"/>
        <v>0</v>
      </c>
      <c r="BH94" s="302">
        <f t="shared" si="58"/>
        <v>0</v>
      </c>
      <c r="BI94" s="302">
        <f t="shared" si="58"/>
        <v>0</v>
      </c>
      <c r="BJ94" s="302">
        <f t="shared" si="58"/>
        <v>0</v>
      </c>
      <c r="BK94" s="302">
        <f t="shared" si="58"/>
        <v>0</v>
      </c>
      <c r="BL94" s="302">
        <f t="shared" si="58"/>
        <v>0</v>
      </c>
      <c r="BM94" s="302">
        <f>SUM(BM95:BM95)</f>
        <v>0</v>
      </c>
      <c r="BN94" s="303" t="s">
        <v>260</v>
      </c>
      <c r="BO94" s="303" t="s">
        <v>260</v>
      </c>
      <c r="BP94" s="303" t="s">
        <v>261</v>
      </c>
    </row>
    <row r="95" s="224" customFormat="1" ht="19.5" spans="1:68">
      <c r="A95" s="91">
        <v>27</v>
      </c>
      <c r="B95" s="304" t="s">
        <v>328</v>
      </c>
      <c r="C95" s="321" t="s">
        <v>392</v>
      </c>
      <c r="D95" s="125" t="s">
        <v>403</v>
      </c>
      <c r="E95" s="305" t="s">
        <v>273</v>
      </c>
      <c r="F95" s="306" t="s">
        <v>274</v>
      </c>
      <c r="G95" s="120" t="s">
        <v>330</v>
      </c>
      <c r="H95" s="307" t="s">
        <v>36</v>
      </c>
      <c r="I95" s="122">
        <f t="shared" si="31"/>
        <v>124</v>
      </c>
      <c r="J95" s="79">
        <v>124</v>
      </c>
      <c r="K95" s="79"/>
      <c r="L95" s="79"/>
      <c r="M95" s="79"/>
      <c r="N95" s="79"/>
      <c r="O95" s="133"/>
      <c r="P95" s="133"/>
      <c r="Q95" s="133"/>
      <c r="R95" s="133"/>
      <c r="S95" s="133">
        <v>10</v>
      </c>
      <c r="T95" s="133"/>
      <c r="U95" s="78"/>
      <c r="V95" s="80"/>
      <c r="W95" s="80"/>
      <c r="X95" s="78"/>
      <c r="Y95" s="78"/>
      <c r="Z95" s="78"/>
      <c r="AA95" s="78"/>
      <c r="AB95" s="78"/>
      <c r="AC95" s="78"/>
      <c r="AD95" s="86"/>
      <c r="AE95" s="86"/>
      <c r="AF95" s="86"/>
      <c r="AG95" s="86"/>
      <c r="AH95" s="86"/>
      <c r="AI95" s="86"/>
      <c r="AJ95" s="86"/>
      <c r="AK95" s="86"/>
      <c r="AL95" s="86"/>
      <c r="AM95" s="86"/>
      <c r="AN95" s="86"/>
      <c r="AO95" s="86"/>
      <c r="AP95" s="86"/>
      <c r="AQ95" s="86"/>
      <c r="AR95" s="81">
        <v>100</v>
      </c>
      <c r="AS95" s="81">
        <v>100</v>
      </c>
      <c r="AT95" s="81" t="s">
        <v>256</v>
      </c>
      <c r="AU95" s="81" t="s">
        <v>257</v>
      </c>
      <c r="AV95" s="81">
        <v>100</v>
      </c>
      <c r="AW95" s="81" t="s">
        <v>269</v>
      </c>
      <c r="AX95" s="81" t="s">
        <v>257</v>
      </c>
      <c r="AY95" s="81" t="s">
        <v>271</v>
      </c>
      <c r="AZ95" s="86"/>
      <c r="BA95" s="86"/>
      <c r="BB95" s="86"/>
      <c r="BC95" s="86"/>
      <c r="BD95" s="86"/>
      <c r="BE95" s="86"/>
      <c r="BF95" s="86"/>
      <c r="BG95" s="86"/>
      <c r="BH95" s="81"/>
      <c r="BI95" s="339"/>
      <c r="BJ95" s="86"/>
      <c r="BK95" s="86"/>
      <c r="BL95" s="86"/>
      <c r="BM95" s="86"/>
      <c r="BN95" s="81" t="s">
        <v>260</v>
      </c>
      <c r="BO95" s="81" t="s">
        <v>260</v>
      </c>
      <c r="BP95" s="86" t="s">
        <v>261</v>
      </c>
    </row>
    <row r="96" s="224" customFormat="1" ht="19.5" spans="1:68">
      <c r="A96" s="91">
        <v>27</v>
      </c>
      <c r="B96" s="315" t="s">
        <v>404</v>
      </c>
      <c r="C96" s="321" t="s">
        <v>392</v>
      </c>
      <c r="D96" s="125" t="s">
        <v>403</v>
      </c>
      <c r="E96" s="305" t="s">
        <v>273</v>
      </c>
      <c r="F96" s="306" t="s">
        <v>274</v>
      </c>
      <c r="G96" s="120" t="s">
        <v>289</v>
      </c>
      <c r="H96" s="307" t="s">
        <v>36</v>
      </c>
      <c r="I96" s="122">
        <f t="shared" si="31"/>
        <v>240</v>
      </c>
      <c r="J96" s="79">
        <v>240</v>
      </c>
      <c r="K96" s="79"/>
      <c r="L96" s="79"/>
      <c r="M96" s="79"/>
      <c r="N96" s="79"/>
      <c r="O96" s="133"/>
      <c r="P96" s="133"/>
      <c r="Q96" s="133"/>
      <c r="R96" s="133"/>
      <c r="S96" s="133"/>
      <c r="T96" s="133">
        <v>1</v>
      </c>
      <c r="U96" s="78"/>
      <c r="V96" s="78"/>
      <c r="W96" s="78"/>
      <c r="X96" s="80"/>
      <c r="Y96" s="80"/>
      <c r="Z96" s="80"/>
      <c r="AA96" s="80"/>
      <c r="AB96" s="80"/>
      <c r="AC96" s="80"/>
      <c r="AD96" s="86"/>
      <c r="AE96" s="86"/>
      <c r="AF96" s="86"/>
      <c r="AG96" s="86"/>
      <c r="AH96" s="81"/>
      <c r="AI96" s="81"/>
      <c r="AJ96" s="81"/>
      <c r="AK96" s="81"/>
      <c r="AL96" s="81"/>
      <c r="AM96" s="81"/>
      <c r="AN96" s="86"/>
      <c r="AO96" s="86"/>
      <c r="AP96" s="86"/>
      <c r="AQ96" s="86"/>
      <c r="AR96" s="288">
        <v>100</v>
      </c>
      <c r="AS96" s="288">
        <v>100</v>
      </c>
      <c r="AT96" s="288" t="s">
        <v>256</v>
      </c>
      <c r="AU96" s="81" t="s">
        <v>257</v>
      </c>
      <c r="AV96" s="288">
        <v>100</v>
      </c>
      <c r="AW96" s="81" t="s">
        <v>269</v>
      </c>
      <c r="AX96" s="81" t="s">
        <v>257</v>
      </c>
      <c r="AY96" s="81" t="s">
        <v>271</v>
      </c>
      <c r="AZ96" s="86"/>
      <c r="BA96" s="81"/>
      <c r="BB96" s="81"/>
      <c r="BC96" s="86"/>
      <c r="BD96" s="86"/>
      <c r="BE96" s="86"/>
      <c r="BF96" s="86"/>
      <c r="BG96" s="86"/>
      <c r="BH96" s="86"/>
      <c r="BI96" s="81"/>
      <c r="BJ96" s="339"/>
      <c r="BK96" s="86"/>
      <c r="BL96" s="86"/>
      <c r="BM96" s="86"/>
      <c r="BN96" s="326" t="s">
        <v>260</v>
      </c>
      <c r="BO96" s="81" t="s">
        <v>260</v>
      </c>
      <c r="BP96" s="81" t="s">
        <v>261</v>
      </c>
    </row>
    <row r="97" s="224" customFormat="1" ht="19.5" spans="1:68">
      <c r="A97" s="296">
        <v>28</v>
      </c>
      <c r="B97" s="297"/>
      <c r="C97" s="320" t="s">
        <v>392</v>
      </c>
      <c r="D97" s="298" t="s">
        <v>405</v>
      </c>
      <c r="E97" s="298"/>
      <c r="F97" s="298"/>
      <c r="G97" s="298"/>
      <c r="H97" s="298"/>
      <c r="I97" s="300">
        <f t="shared" si="31"/>
        <v>183</v>
      </c>
      <c r="J97" s="301">
        <f t="shared" ref="J97:BM97" si="59">SUM(J98:J98)</f>
        <v>183</v>
      </c>
      <c r="K97" s="301">
        <f t="shared" si="59"/>
        <v>0</v>
      </c>
      <c r="L97" s="301">
        <f t="shared" si="59"/>
        <v>0</v>
      </c>
      <c r="M97" s="301">
        <f t="shared" si="59"/>
        <v>0</v>
      </c>
      <c r="N97" s="301">
        <f t="shared" si="59"/>
        <v>0</v>
      </c>
      <c r="O97" s="301">
        <f t="shared" si="59"/>
        <v>0</v>
      </c>
      <c r="P97" s="301">
        <f t="shared" si="59"/>
        <v>0</v>
      </c>
      <c r="Q97" s="301">
        <f t="shared" si="59"/>
        <v>0</v>
      </c>
      <c r="R97" s="301">
        <f t="shared" si="59"/>
        <v>0</v>
      </c>
      <c r="S97" s="301">
        <f t="shared" si="59"/>
        <v>15</v>
      </c>
      <c r="T97" s="301">
        <f t="shared" si="59"/>
        <v>0</v>
      </c>
      <c r="U97" s="301">
        <f t="shared" si="59"/>
        <v>0</v>
      </c>
      <c r="V97" s="301">
        <f t="shared" si="59"/>
        <v>0</v>
      </c>
      <c r="W97" s="301">
        <f t="shared" si="59"/>
        <v>0</v>
      </c>
      <c r="X97" s="301">
        <f t="shared" si="59"/>
        <v>0</v>
      </c>
      <c r="Y97" s="301">
        <f t="shared" si="59"/>
        <v>0</v>
      </c>
      <c r="Z97" s="301">
        <f t="shared" si="59"/>
        <v>0</v>
      </c>
      <c r="AA97" s="301">
        <f t="shared" si="59"/>
        <v>0</v>
      </c>
      <c r="AB97" s="301">
        <f t="shared" si="59"/>
        <v>0</v>
      </c>
      <c r="AC97" s="301">
        <f t="shared" si="59"/>
        <v>0</v>
      </c>
      <c r="AD97" s="301">
        <f t="shared" si="59"/>
        <v>0</v>
      </c>
      <c r="AE97" s="301">
        <f t="shared" si="59"/>
        <v>0</v>
      </c>
      <c r="AF97" s="301">
        <f t="shared" si="59"/>
        <v>0</v>
      </c>
      <c r="AG97" s="301">
        <f t="shared" si="59"/>
        <v>0</v>
      </c>
      <c r="AH97" s="301">
        <f t="shared" si="59"/>
        <v>0</v>
      </c>
      <c r="AI97" s="301">
        <f t="shared" si="59"/>
        <v>0</v>
      </c>
      <c r="AJ97" s="301">
        <f t="shared" si="59"/>
        <v>0</v>
      </c>
      <c r="AK97" s="301">
        <f t="shared" si="59"/>
        <v>0</v>
      </c>
      <c r="AL97" s="301">
        <f t="shared" si="59"/>
        <v>0</v>
      </c>
      <c r="AM97" s="301">
        <f t="shared" si="59"/>
        <v>0</v>
      </c>
      <c r="AN97" s="301">
        <f t="shared" si="59"/>
        <v>0</v>
      </c>
      <c r="AO97" s="301">
        <f t="shared" si="59"/>
        <v>0</v>
      </c>
      <c r="AP97" s="301">
        <f t="shared" si="59"/>
        <v>0</v>
      </c>
      <c r="AQ97" s="301">
        <f t="shared" si="59"/>
        <v>0</v>
      </c>
      <c r="AR97" s="302">
        <v>100</v>
      </c>
      <c r="AS97" s="302">
        <v>100</v>
      </c>
      <c r="AT97" s="302" t="s">
        <v>256</v>
      </c>
      <c r="AU97" s="302" t="s">
        <v>257</v>
      </c>
      <c r="AV97" s="302">
        <v>100</v>
      </c>
      <c r="AW97" s="302" t="s">
        <v>269</v>
      </c>
      <c r="AX97" s="302" t="s">
        <v>270</v>
      </c>
      <c r="AY97" s="302" t="s">
        <v>271</v>
      </c>
      <c r="AZ97" s="301">
        <f t="shared" si="59"/>
        <v>0</v>
      </c>
      <c r="BA97" s="301">
        <f t="shared" si="59"/>
        <v>0</v>
      </c>
      <c r="BB97" s="301">
        <f t="shared" si="59"/>
        <v>0</v>
      </c>
      <c r="BC97" s="301">
        <f t="shared" si="59"/>
        <v>0</v>
      </c>
      <c r="BD97" s="301">
        <f t="shared" si="59"/>
        <v>0</v>
      </c>
      <c r="BE97" s="301">
        <f t="shared" si="59"/>
        <v>0</v>
      </c>
      <c r="BF97" s="301">
        <f t="shared" si="59"/>
        <v>0</v>
      </c>
      <c r="BG97" s="301">
        <f t="shared" si="59"/>
        <v>0</v>
      </c>
      <c r="BH97" s="301">
        <f t="shared" si="59"/>
        <v>0</v>
      </c>
      <c r="BI97" s="301">
        <f t="shared" si="59"/>
        <v>0</v>
      </c>
      <c r="BJ97" s="301">
        <f t="shared" si="59"/>
        <v>0</v>
      </c>
      <c r="BK97" s="301">
        <f t="shared" si="59"/>
        <v>0</v>
      </c>
      <c r="BL97" s="301">
        <f t="shared" si="59"/>
        <v>0</v>
      </c>
      <c r="BM97" s="301">
        <f t="shared" si="59"/>
        <v>0</v>
      </c>
      <c r="BN97" s="303" t="s">
        <v>260</v>
      </c>
      <c r="BO97" s="303" t="s">
        <v>260</v>
      </c>
      <c r="BP97" s="303" t="s">
        <v>261</v>
      </c>
    </row>
    <row r="98" s="224" customFormat="1" ht="19.5" spans="1:68">
      <c r="A98" s="91">
        <v>28</v>
      </c>
      <c r="B98" s="304" t="s">
        <v>328</v>
      </c>
      <c r="C98" s="321" t="s">
        <v>392</v>
      </c>
      <c r="D98" s="125" t="s">
        <v>406</v>
      </c>
      <c r="E98" s="305" t="s">
        <v>273</v>
      </c>
      <c r="F98" s="306" t="s">
        <v>274</v>
      </c>
      <c r="G98" s="120" t="s">
        <v>330</v>
      </c>
      <c r="H98" s="307" t="s">
        <v>36</v>
      </c>
      <c r="I98" s="122">
        <f t="shared" si="31"/>
        <v>183</v>
      </c>
      <c r="J98" s="79">
        <v>183</v>
      </c>
      <c r="K98" s="79"/>
      <c r="L98" s="79"/>
      <c r="M98" s="79"/>
      <c r="N98" s="79"/>
      <c r="O98" s="79"/>
      <c r="P98" s="79"/>
      <c r="Q98" s="79"/>
      <c r="R98" s="79"/>
      <c r="S98" s="79">
        <v>15</v>
      </c>
      <c r="T98" s="79"/>
      <c r="U98" s="79"/>
      <c r="V98" s="80"/>
      <c r="W98" s="80"/>
      <c r="X98" s="79"/>
      <c r="Y98" s="79"/>
      <c r="Z98" s="79"/>
      <c r="AA98" s="79"/>
      <c r="AB98" s="79"/>
      <c r="AC98" s="79"/>
      <c r="AD98" s="79"/>
      <c r="AE98" s="79"/>
      <c r="AF98" s="79"/>
      <c r="AG98" s="79"/>
      <c r="AH98" s="79"/>
      <c r="AI98" s="79"/>
      <c r="AJ98" s="79"/>
      <c r="AK98" s="79"/>
      <c r="AL98" s="79"/>
      <c r="AM98" s="79"/>
      <c r="AN98" s="79"/>
      <c r="AO98" s="79"/>
      <c r="AP98" s="79"/>
      <c r="AQ98" s="79"/>
      <c r="AR98" s="81">
        <v>100</v>
      </c>
      <c r="AS98" s="81">
        <v>100</v>
      </c>
      <c r="AT98" s="81" t="s">
        <v>256</v>
      </c>
      <c r="AU98" s="81" t="s">
        <v>257</v>
      </c>
      <c r="AV98" s="81">
        <v>100</v>
      </c>
      <c r="AW98" s="81" t="s">
        <v>269</v>
      </c>
      <c r="AX98" s="81" t="s">
        <v>257</v>
      </c>
      <c r="AY98" s="81" t="s">
        <v>271</v>
      </c>
      <c r="AZ98" s="79"/>
      <c r="BA98" s="79"/>
      <c r="BB98" s="79"/>
      <c r="BC98" s="79"/>
      <c r="BD98" s="79"/>
      <c r="BE98" s="79"/>
      <c r="BF98" s="79"/>
      <c r="BG98" s="79"/>
      <c r="BH98" s="79"/>
      <c r="BI98" s="337"/>
      <c r="BJ98" s="79"/>
      <c r="BK98" s="193"/>
      <c r="BL98" s="193"/>
      <c r="BM98" s="193"/>
      <c r="BN98" s="81" t="s">
        <v>260</v>
      </c>
      <c r="BO98" s="81" t="s">
        <v>260</v>
      </c>
      <c r="BP98" s="86" t="s">
        <v>261</v>
      </c>
    </row>
    <row r="99" s="224" customFormat="1" ht="19.5" spans="1:68">
      <c r="A99" s="296">
        <v>29</v>
      </c>
      <c r="B99" s="297"/>
      <c r="C99" s="320" t="s">
        <v>392</v>
      </c>
      <c r="D99" s="298" t="s">
        <v>407</v>
      </c>
      <c r="E99" s="298"/>
      <c r="F99" s="298"/>
      <c r="G99" s="298"/>
      <c r="H99" s="298"/>
      <c r="I99" s="300">
        <f t="shared" si="31"/>
        <v>1756</v>
      </c>
      <c r="J99" s="301">
        <f t="shared" ref="J99:BM99" si="60">SUM(J100:J100)</f>
        <v>756</v>
      </c>
      <c r="K99" s="301">
        <f t="shared" si="60"/>
        <v>0</v>
      </c>
      <c r="L99" s="301">
        <f t="shared" si="60"/>
        <v>1000</v>
      </c>
      <c r="M99" s="301">
        <f t="shared" si="60"/>
        <v>1</v>
      </c>
      <c r="N99" s="301">
        <f t="shared" si="60"/>
        <v>0</v>
      </c>
      <c r="O99" s="301">
        <f t="shared" si="60"/>
        <v>7</v>
      </c>
      <c r="P99" s="301">
        <f t="shared" si="60"/>
        <v>0</v>
      </c>
      <c r="Q99" s="301">
        <f t="shared" si="60"/>
        <v>0</v>
      </c>
      <c r="R99" s="301">
        <f t="shared" si="60"/>
        <v>0</v>
      </c>
      <c r="S99" s="301">
        <f t="shared" si="60"/>
        <v>0</v>
      </c>
      <c r="T99" s="301">
        <f t="shared" si="60"/>
        <v>0</v>
      </c>
      <c r="U99" s="301">
        <f t="shared" si="60"/>
        <v>0</v>
      </c>
      <c r="V99" s="301">
        <f t="shared" si="60"/>
        <v>0</v>
      </c>
      <c r="W99" s="301">
        <f t="shared" si="60"/>
        <v>0</v>
      </c>
      <c r="X99" s="301">
        <f t="shared" si="60"/>
        <v>0</v>
      </c>
      <c r="Y99" s="301">
        <f t="shared" si="60"/>
        <v>0</v>
      </c>
      <c r="Z99" s="301">
        <f t="shared" si="60"/>
        <v>0</v>
      </c>
      <c r="AA99" s="301">
        <f t="shared" si="60"/>
        <v>0</v>
      </c>
      <c r="AB99" s="301">
        <f t="shared" si="60"/>
        <v>0</v>
      </c>
      <c r="AC99" s="301">
        <f t="shared" si="60"/>
        <v>0</v>
      </c>
      <c r="AD99" s="301">
        <f t="shared" si="60"/>
        <v>0</v>
      </c>
      <c r="AE99" s="301">
        <f t="shared" si="60"/>
        <v>0</v>
      </c>
      <c r="AF99" s="301">
        <f t="shared" si="60"/>
        <v>0</v>
      </c>
      <c r="AG99" s="301">
        <f t="shared" si="60"/>
        <v>0</v>
      </c>
      <c r="AH99" s="301">
        <f t="shared" si="60"/>
        <v>0</v>
      </c>
      <c r="AI99" s="301">
        <f t="shared" si="60"/>
        <v>0</v>
      </c>
      <c r="AJ99" s="301">
        <f t="shared" si="60"/>
        <v>0</v>
      </c>
      <c r="AK99" s="301">
        <f t="shared" si="60"/>
        <v>0</v>
      </c>
      <c r="AL99" s="301">
        <f t="shared" si="60"/>
        <v>0</v>
      </c>
      <c r="AM99" s="301">
        <f t="shared" si="60"/>
        <v>0</v>
      </c>
      <c r="AN99" s="301">
        <f t="shared" si="60"/>
        <v>0</v>
      </c>
      <c r="AO99" s="301">
        <f t="shared" si="60"/>
        <v>0</v>
      </c>
      <c r="AP99" s="301">
        <f t="shared" si="60"/>
        <v>0</v>
      </c>
      <c r="AQ99" s="301">
        <f t="shared" si="60"/>
        <v>0</v>
      </c>
      <c r="AR99" s="302">
        <v>100</v>
      </c>
      <c r="AS99" s="302">
        <v>100</v>
      </c>
      <c r="AT99" s="302" t="s">
        <v>256</v>
      </c>
      <c r="AU99" s="302" t="s">
        <v>257</v>
      </c>
      <c r="AV99" s="302">
        <v>100</v>
      </c>
      <c r="AW99" s="302" t="s">
        <v>269</v>
      </c>
      <c r="AX99" s="302" t="s">
        <v>270</v>
      </c>
      <c r="AY99" s="302" t="s">
        <v>271</v>
      </c>
      <c r="AZ99" s="301">
        <f t="shared" si="60"/>
        <v>0</v>
      </c>
      <c r="BA99" s="301">
        <f t="shared" si="60"/>
        <v>0</v>
      </c>
      <c r="BB99" s="301">
        <f t="shared" si="60"/>
        <v>0</v>
      </c>
      <c r="BC99" s="301">
        <f t="shared" si="60"/>
        <v>0</v>
      </c>
      <c r="BD99" s="301">
        <f t="shared" si="60"/>
        <v>0</v>
      </c>
      <c r="BE99" s="301">
        <f t="shared" si="60"/>
        <v>0</v>
      </c>
      <c r="BF99" s="301">
        <f t="shared" si="60"/>
        <v>0</v>
      </c>
      <c r="BG99" s="301">
        <f t="shared" si="60"/>
        <v>0</v>
      </c>
      <c r="BH99" s="301">
        <f t="shared" si="60"/>
        <v>0</v>
      </c>
      <c r="BI99" s="301">
        <f t="shared" si="60"/>
        <v>0</v>
      </c>
      <c r="BJ99" s="301">
        <f t="shared" si="60"/>
        <v>0</v>
      </c>
      <c r="BK99" s="301">
        <f t="shared" si="60"/>
        <v>0</v>
      </c>
      <c r="BL99" s="301">
        <f t="shared" si="60"/>
        <v>0</v>
      </c>
      <c r="BM99" s="301">
        <f t="shared" si="60"/>
        <v>0</v>
      </c>
      <c r="BN99" s="303" t="s">
        <v>260</v>
      </c>
      <c r="BO99" s="303" t="s">
        <v>260</v>
      </c>
      <c r="BP99" s="303" t="s">
        <v>261</v>
      </c>
    </row>
    <row r="100" s="224" customFormat="1" ht="31.5" spans="1:68">
      <c r="A100" s="91">
        <v>29</v>
      </c>
      <c r="B100" s="304" t="s">
        <v>408</v>
      </c>
      <c r="C100" s="321" t="s">
        <v>392</v>
      </c>
      <c r="D100" s="125" t="s">
        <v>409</v>
      </c>
      <c r="E100" s="305" t="s">
        <v>273</v>
      </c>
      <c r="F100" s="306" t="s">
        <v>299</v>
      </c>
      <c r="G100" s="120" t="s">
        <v>300</v>
      </c>
      <c r="H100" s="307" t="s">
        <v>29</v>
      </c>
      <c r="I100" s="122">
        <f t="shared" ref="I100" si="61">SUM(J100:L100)</f>
        <v>1756</v>
      </c>
      <c r="J100" s="78">
        <v>756</v>
      </c>
      <c r="K100" s="78"/>
      <c r="L100" s="78">
        <v>1000</v>
      </c>
      <c r="M100" s="80">
        <v>1</v>
      </c>
      <c r="N100" s="80"/>
      <c r="O100" s="122">
        <v>7</v>
      </c>
      <c r="P100" s="122"/>
      <c r="Q100" s="122"/>
      <c r="R100" s="122"/>
      <c r="S100" s="122"/>
      <c r="T100" s="122"/>
      <c r="U100" s="122"/>
      <c r="V100" s="122"/>
      <c r="W100" s="122"/>
      <c r="X100" s="122"/>
      <c r="Y100" s="122"/>
      <c r="Z100" s="122"/>
      <c r="AA100" s="122"/>
      <c r="AB100" s="122"/>
      <c r="AC100" s="122"/>
      <c r="AD100" s="122"/>
      <c r="AE100" s="122"/>
      <c r="AF100" s="122"/>
      <c r="AG100" s="122"/>
      <c r="AH100" s="122"/>
      <c r="AI100" s="122"/>
      <c r="AJ100" s="122"/>
      <c r="AK100" s="122"/>
      <c r="AL100" s="122"/>
      <c r="AM100" s="122"/>
      <c r="AN100" s="122"/>
      <c r="AO100" s="122"/>
      <c r="AP100" s="122"/>
      <c r="AQ100" s="122"/>
      <c r="AR100" s="85">
        <v>100</v>
      </c>
      <c r="AS100" s="85">
        <v>100</v>
      </c>
      <c r="AT100" s="85" t="s">
        <v>256</v>
      </c>
      <c r="AU100" s="85" t="s">
        <v>257</v>
      </c>
      <c r="AV100" s="85">
        <v>100</v>
      </c>
      <c r="AW100" s="81" t="s">
        <v>269</v>
      </c>
      <c r="AX100" s="81" t="s">
        <v>257</v>
      </c>
      <c r="AY100" s="81" t="s">
        <v>271</v>
      </c>
      <c r="AZ100" s="325"/>
      <c r="BA100" s="325"/>
      <c r="BB100" s="325"/>
      <c r="BC100" s="329"/>
      <c r="BD100" s="122"/>
      <c r="BE100" s="122"/>
      <c r="BF100" s="325"/>
      <c r="BG100" s="122"/>
      <c r="BH100" s="122"/>
      <c r="BI100" s="122"/>
      <c r="BJ100" s="80"/>
      <c r="BK100" s="122"/>
      <c r="BL100" s="122"/>
      <c r="BM100" s="122"/>
      <c r="BN100" s="308" t="s">
        <v>260</v>
      </c>
      <c r="BO100" s="308" t="s">
        <v>260</v>
      </c>
      <c r="BP100" s="86" t="s">
        <v>261</v>
      </c>
    </row>
    <row r="101" s="228" customFormat="1" ht="16.5" spans="1:68">
      <c r="A101" s="290" t="s">
        <v>410</v>
      </c>
      <c r="B101" s="317"/>
      <c r="C101" s="318"/>
      <c r="D101" s="292" t="s">
        <v>411</v>
      </c>
      <c r="E101" s="292"/>
      <c r="F101" s="292"/>
      <c r="G101" s="292"/>
      <c r="H101" s="292"/>
      <c r="I101" s="294">
        <f t="shared" ref="I101:I129" si="62">SUM(J101:L101)</f>
        <v>11034</v>
      </c>
      <c r="J101" s="319">
        <f>SUM(J102,J105,J109,J111,J114,J118,J121)</f>
        <v>7107</v>
      </c>
      <c r="K101" s="319">
        <f t="shared" ref="K101:AQ101" si="63">SUM(K102,K105,K109,K111,K114,K118,K121)</f>
        <v>523</v>
      </c>
      <c r="L101" s="319">
        <f t="shared" si="63"/>
        <v>3404</v>
      </c>
      <c r="M101" s="319">
        <f t="shared" si="63"/>
        <v>2</v>
      </c>
      <c r="N101" s="319">
        <f t="shared" si="63"/>
        <v>1</v>
      </c>
      <c r="O101" s="319">
        <f t="shared" si="63"/>
        <v>20.7</v>
      </c>
      <c r="P101" s="319">
        <f t="shared" si="63"/>
        <v>0</v>
      </c>
      <c r="Q101" s="319">
        <f t="shared" si="63"/>
        <v>0</v>
      </c>
      <c r="R101" s="319">
        <f t="shared" si="63"/>
        <v>0</v>
      </c>
      <c r="S101" s="319">
        <f t="shared" si="63"/>
        <v>54</v>
      </c>
      <c r="T101" s="319">
        <f t="shared" si="63"/>
        <v>0</v>
      </c>
      <c r="U101" s="319">
        <f t="shared" si="63"/>
        <v>0</v>
      </c>
      <c r="V101" s="319">
        <f t="shared" si="63"/>
        <v>0</v>
      </c>
      <c r="W101" s="319">
        <f t="shared" si="63"/>
        <v>0</v>
      </c>
      <c r="X101" s="319">
        <f t="shared" si="63"/>
        <v>0</v>
      </c>
      <c r="Y101" s="319">
        <f t="shared" si="63"/>
        <v>0</v>
      </c>
      <c r="Z101" s="319">
        <f t="shared" si="63"/>
        <v>0</v>
      </c>
      <c r="AA101" s="319">
        <f t="shared" si="63"/>
        <v>209.6</v>
      </c>
      <c r="AB101" s="319">
        <f t="shared" si="63"/>
        <v>0</v>
      </c>
      <c r="AC101" s="319">
        <f t="shared" si="63"/>
        <v>0</v>
      </c>
      <c r="AD101" s="319">
        <f t="shared" si="63"/>
        <v>0</v>
      </c>
      <c r="AE101" s="319">
        <f t="shared" si="63"/>
        <v>0</v>
      </c>
      <c r="AF101" s="319">
        <f t="shared" si="63"/>
        <v>0</v>
      </c>
      <c r="AG101" s="319">
        <f t="shared" si="63"/>
        <v>0</v>
      </c>
      <c r="AH101" s="319">
        <f t="shared" si="63"/>
        <v>1</v>
      </c>
      <c r="AI101" s="319">
        <f t="shared" si="63"/>
        <v>0</v>
      </c>
      <c r="AJ101" s="319">
        <f t="shared" si="63"/>
        <v>0</v>
      </c>
      <c r="AK101" s="319">
        <f t="shared" si="63"/>
        <v>0</v>
      </c>
      <c r="AL101" s="319">
        <f t="shared" si="63"/>
        <v>0</v>
      </c>
      <c r="AM101" s="319">
        <f t="shared" si="63"/>
        <v>0</v>
      </c>
      <c r="AN101" s="319">
        <f t="shared" si="63"/>
        <v>0</v>
      </c>
      <c r="AO101" s="319">
        <f t="shared" si="63"/>
        <v>0</v>
      </c>
      <c r="AP101" s="319">
        <f t="shared" si="63"/>
        <v>0</v>
      </c>
      <c r="AQ101" s="319">
        <f t="shared" si="63"/>
        <v>0</v>
      </c>
      <c r="AR101" s="294">
        <v>100</v>
      </c>
      <c r="AS101" s="294">
        <v>100</v>
      </c>
      <c r="AT101" s="294" t="s">
        <v>264</v>
      </c>
      <c r="AU101" s="294" t="s">
        <v>257</v>
      </c>
      <c r="AV101" s="294">
        <v>100</v>
      </c>
      <c r="AW101" s="294" t="s">
        <v>265</v>
      </c>
      <c r="AX101" s="294" t="s">
        <v>257</v>
      </c>
      <c r="AY101" s="294" t="s">
        <v>266</v>
      </c>
      <c r="AZ101" s="319">
        <f>SUM(AZ102,AZ105,AZ109,AZ111,AZ114,AZ118,AZ121)</f>
        <v>0</v>
      </c>
      <c r="BA101" s="319">
        <f t="shared" ref="BA101:BM101" si="64">SUM(BA102,BA105,BA109,BA111,BA114,BA118,BA121)</f>
        <v>0</v>
      </c>
      <c r="BB101" s="319">
        <f t="shared" si="64"/>
        <v>0</v>
      </c>
      <c r="BC101" s="319">
        <f t="shared" si="64"/>
        <v>0</v>
      </c>
      <c r="BD101" s="319">
        <f t="shared" si="64"/>
        <v>0</v>
      </c>
      <c r="BE101" s="319">
        <f t="shared" si="64"/>
        <v>0</v>
      </c>
      <c r="BF101" s="319">
        <f t="shared" si="64"/>
        <v>0</v>
      </c>
      <c r="BG101" s="319">
        <f t="shared" si="64"/>
        <v>0</v>
      </c>
      <c r="BH101" s="319">
        <f t="shared" si="64"/>
        <v>0</v>
      </c>
      <c r="BI101" s="319">
        <f t="shared" si="64"/>
        <v>0</v>
      </c>
      <c r="BJ101" s="319">
        <f t="shared" si="64"/>
        <v>0</v>
      </c>
      <c r="BK101" s="319">
        <f t="shared" si="64"/>
        <v>3.2</v>
      </c>
      <c r="BL101" s="319">
        <f t="shared" si="64"/>
        <v>0</v>
      </c>
      <c r="BM101" s="319">
        <f t="shared" si="64"/>
        <v>0</v>
      </c>
      <c r="BN101" s="295" t="s">
        <v>260</v>
      </c>
      <c r="BO101" s="295" t="s">
        <v>260</v>
      </c>
      <c r="BP101" s="295" t="s">
        <v>261</v>
      </c>
    </row>
    <row r="102" s="224" customFormat="1" ht="19.5" spans="1:68">
      <c r="A102" s="296">
        <v>30</v>
      </c>
      <c r="B102" s="297"/>
      <c r="C102" s="320" t="s">
        <v>412</v>
      </c>
      <c r="D102" s="298" t="s">
        <v>413</v>
      </c>
      <c r="E102" s="298"/>
      <c r="F102" s="298"/>
      <c r="G102" s="298"/>
      <c r="H102" s="298"/>
      <c r="I102" s="300">
        <f t="shared" si="62"/>
        <v>4209</v>
      </c>
      <c r="J102" s="302">
        <f t="shared" ref="J102:BM102" si="65">SUM(J103:J104)</f>
        <v>4209</v>
      </c>
      <c r="K102" s="302">
        <f t="shared" si="65"/>
        <v>0</v>
      </c>
      <c r="L102" s="302">
        <f t="shared" si="65"/>
        <v>0</v>
      </c>
      <c r="M102" s="302">
        <f t="shared" si="65"/>
        <v>0</v>
      </c>
      <c r="N102" s="302">
        <f t="shared" si="65"/>
        <v>0</v>
      </c>
      <c r="O102" s="302">
        <f t="shared" si="65"/>
        <v>0</v>
      </c>
      <c r="P102" s="302">
        <f t="shared" si="65"/>
        <v>0</v>
      </c>
      <c r="Q102" s="302">
        <f t="shared" si="65"/>
        <v>0</v>
      </c>
      <c r="R102" s="302">
        <f t="shared" si="65"/>
        <v>0</v>
      </c>
      <c r="S102" s="302">
        <f t="shared" si="65"/>
        <v>17</v>
      </c>
      <c r="T102" s="302">
        <f t="shared" si="65"/>
        <v>0</v>
      </c>
      <c r="U102" s="302">
        <f t="shared" si="65"/>
        <v>0</v>
      </c>
      <c r="V102" s="302">
        <f t="shared" si="65"/>
        <v>0</v>
      </c>
      <c r="W102" s="302">
        <f t="shared" si="65"/>
        <v>0</v>
      </c>
      <c r="X102" s="302">
        <f t="shared" si="65"/>
        <v>0</v>
      </c>
      <c r="Y102" s="302">
        <f t="shared" si="65"/>
        <v>0</v>
      </c>
      <c r="Z102" s="302">
        <f t="shared" si="65"/>
        <v>0</v>
      </c>
      <c r="AA102" s="302">
        <f t="shared" si="65"/>
        <v>0</v>
      </c>
      <c r="AB102" s="302">
        <f t="shared" si="65"/>
        <v>0</v>
      </c>
      <c r="AC102" s="302">
        <f t="shared" si="65"/>
        <v>0</v>
      </c>
      <c r="AD102" s="302">
        <f t="shared" si="65"/>
        <v>0</v>
      </c>
      <c r="AE102" s="302">
        <f t="shared" si="65"/>
        <v>0</v>
      </c>
      <c r="AF102" s="302">
        <f t="shared" si="65"/>
        <v>0</v>
      </c>
      <c r="AG102" s="302">
        <f t="shared" si="65"/>
        <v>0</v>
      </c>
      <c r="AH102" s="302">
        <f t="shared" si="65"/>
        <v>1</v>
      </c>
      <c r="AI102" s="302">
        <f t="shared" si="65"/>
        <v>0</v>
      </c>
      <c r="AJ102" s="302">
        <f t="shared" si="65"/>
        <v>0</v>
      </c>
      <c r="AK102" s="302">
        <f t="shared" si="65"/>
        <v>0</v>
      </c>
      <c r="AL102" s="302">
        <f t="shared" si="65"/>
        <v>0</v>
      </c>
      <c r="AM102" s="302">
        <f t="shared" si="65"/>
        <v>0</v>
      </c>
      <c r="AN102" s="302">
        <f t="shared" si="65"/>
        <v>0</v>
      </c>
      <c r="AO102" s="302">
        <f t="shared" si="65"/>
        <v>0</v>
      </c>
      <c r="AP102" s="302">
        <f t="shared" si="65"/>
        <v>0</v>
      </c>
      <c r="AQ102" s="302">
        <f t="shared" si="65"/>
        <v>0</v>
      </c>
      <c r="AR102" s="302">
        <v>100</v>
      </c>
      <c r="AS102" s="302">
        <v>100</v>
      </c>
      <c r="AT102" s="302" t="s">
        <v>256</v>
      </c>
      <c r="AU102" s="302" t="s">
        <v>257</v>
      </c>
      <c r="AV102" s="302">
        <v>100</v>
      </c>
      <c r="AW102" s="302" t="s">
        <v>269</v>
      </c>
      <c r="AX102" s="302" t="s">
        <v>270</v>
      </c>
      <c r="AY102" s="302" t="s">
        <v>271</v>
      </c>
      <c r="AZ102" s="302">
        <f t="shared" si="65"/>
        <v>0</v>
      </c>
      <c r="BA102" s="302">
        <f t="shared" si="65"/>
        <v>0</v>
      </c>
      <c r="BB102" s="302">
        <f t="shared" si="65"/>
        <v>0</v>
      </c>
      <c r="BC102" s="302">
        <f t="shared" si="65"/>
        <v>0</v>
      </c>
      <c r="BD102" s="302">
        <f t="shared" si="65"/>
        <v>0</v>
      </c>
      <c r="BE102" s="302">
        <f t="shared" si="65"/>
        <v>0</v>
      </c>
      <c r="BF102" s="302">
        <f t="shared" si="65"/>
        <v>0</v>
      </c>
      <c r="BG102" s="302">
        <f t="shared" si="65"/>
        <v>0</v>
      </c>
      <c r="BH102" s="302">
        <f t="shared" si="65"/>
        <v>0</v>
      </c>
      <c r="BI102" s="302">
        <f t="shared" si="65"/>
        <v>0</v>
      </c>
      <c r="BJ102" s="302">
        <f t="shared" si="65"/>
        <v>0</v>
      </c>
      <c r="BK102" s="302">
        <f t="shared" si="65"/>
        <v>0</v>
      </c>
      <c r="BL102" s="302">
        <f t="shared" si="65"/>
        <v>0</v>
      </c>
      <c r="BM102" s="302">
        <f t="shared" si="65"/>
        <v>0</v>
      </c>
      <c r="BN102" s="303" t="s">
        <v>260</v>
      </c>
      <c r="BO102" s="303" t="s">
        <v>260</v>
      </c>
      <c r="BP102" s="303" t="s">
        <v>261</v>
      </c>
    </row>
    <row r="103" s="224" customFormat="1" ht="19.5" spans="1:68">
      <c r="A103" s="91">
        <v>30</v>
      </c>
      <c r="B103" s="304" t="s">
        <v>328</v>
      </c>
      <c r="C103" s="321" t="s">
        <v>412</v>
      </c>
      <c r="D103" s="125" t="s">
        <v>414</v>
      </c>
      <c r="E103" s="305" t="s">
        <v>273</v>
      </c>
      <c r="F103" s="306" t="s">
        <v>274</v>
      </c>
      <c r="G103" s="120" t="s">
        <v>330</v>
      </c>
      <c r="H103" s="307" t="s">
        <v>36</v>
      </c>
      <c r="I103" s="122">
        <f t="shared" si="62"/>
        <v>205</v>
      </c>
      <c r="J103" s="80">
        <v>205</v>
      </c>
      <c r="K103" s="80"/>
      <c r="L103" s="80"/>
      <c r="M103" s="80"/>
      <c r="N103" s="80"/>
      <c r="O103" s="122"/>
      <c r="P103" s="122"/>
      <c r="Q103" s="122"/>
      <c r="R103" s="122"/>
      <c r="S103" s="80">
        <v>17</v>
      </c>
      <c r="T103" s="122"/>
      <c r="U103" s="122"/>
      <c r="V103" s="80"/>
      <c r="W103" s="80"/>
      <c r="X103" s="122"/>
      <c r="Y103" s="122"/>
      <c r="Z103" s="122"/>
      <c r="AA103" s="122"/>
      <c r="AB103" s="122"/>
      <c r="AC103" s="122"/>
      <c r="AD103" s="122"/>
      <c r="AE103" s="122"/>
      <c r="AF103" s="122"/>
      <c r="AG103" s="122"/>
      <c r="AH103" s="122"/>
      <c r="AI103" s="122"/>
      <c r="AJ103" s="122"/>
      <c r="AK103" s="122"/>
      <c r="AL103" s="122"/>
      <c r="AM103" s="122"/>
      <c r="AN103" s="122"/>
      <c r="AO103" s="122"/>
      <c r="AP103" s="122"/>
      <c r="AQ103" s="122"/>
      <c r="AR103" s="81">
        <v>100</v>
      </c>
      <c r="AS103" s="81">
        <v>100</v>
      </c>
      <c r="AT103" s="81" t="s">
        <v>256</v>
      </c>
      <c r="AU103" s="81" t="s">
        <v>257</v>
      </c>
      <c r="AV103" s="81">
        <v>100</v>
      </c>
      <c r="AW103" s="81" t="s">
        <v>269</v>
      </c>
      <c r="AX103" s="81" t="s">
        <v>257</v>
      </c>
      <c r="AY103" s="81" t="s">
        <v>271</v>
      </c>
      <c r="AZ103" s="122"/>
      <c r="BA103" s="122"/>
      <c r="BB103" s="122"/>
      <c r="BC103" s="122"/>
      <c r="BD103" s="122"/>
      <c r="BE103" s="122"/>
      <c r="BF103" s="122"/>
      <c r="BG103" s="122"/>
      <c r="BH103" s="80"/>
      <c r="BI103" s="329"/>
      <c r="BJ103" s="122"/>
      <c r="BK103" s="122"/>
      <c r="BL103" s="122"/>
      <c r="BM103" s="122"/>
      <c r="BN103" s="81" t="s">
        <v>260</v>
      </c>
      <c r="BO103" s="81" t="s">
        <v>260</v>
      </c>
      <c r="BP103" s="86" t="s">
        <v>261</v>
      </c>
    </row>
    <row r="104" s="224" customFormat="1" ht="31.5" spans="1:68">
      <c r="A104" s="91">
        <v>30</v>
      </c>
      <c r="B104" s="327" t="s">
        <v>415</v>
      </c>
      <c r="C104" s="321" t="s">
        <v>412</v>
      </c>
      <c r="D104" s="125" t="s">
        <v>414</v>
      </c>
      <c r="E104" s="125" t="s">
        <v>321</v>
      </c>
      <c r="F104" s="125" t="s">
        <v>347</v>
      </c>
      <c r="G104" s="306" t="s">
        <v>348</v>
      </c>
      <c r="H104" s="307" t="s">
        <v>36</v>
      </c>
      <c r="I104" s="122">
        <f t="shared" si="62"/>
        <v>4004</v>
      </c>
      <c r="J104" s="80">
        <f>3968+36</f>
        <v>4004</v>
      </c>
      <c r="K104" s="80"/>
      <c r="L104" s="80"/>
      <c r="M104" s="80"/>
      <c r="N104" s="80"/>
      <c r="O104" s="122"/>
      <c r="P104" s="122"/>
      <c r="Q104" s="122"/>
      <c r="R104" s="122"/>
      <c r="S104" s="122"/>
      <c r="T104" s="122"/>
      <c r="U104" s="122"/>
      <c r="V104" s="80"/>
      <c r="W104" s="80"/>
      <c r="X104" s="122"/>
      <c r="Y104" s="122"/>
      <c r="Z104" s="122"/>
      <c r="AA104" s="122"/>
      <c r="AB104" s="122"/>
      <c r="AC104" s="122"/>
      <c r="AD104" s="122"/>
      <c r="AE104" s="122"/>
      <c r="AF104" s="122"/>
      <c r="AG104" s="122"/>
      <c r="AH104" s="80">
        <v>1</v>
      </c>
      <c r="AI104" s="122"/>
      <c r="AJ104" s="122"/>
      <c r="AK104" s="122"/>
      <c r="AL104" s="122"/>
      <c r="AM104" s="122"/>
      <c r="AN104" s="122"/>
      <c r="AO104" s="122"/>
      <c r="AP104" s="122"/>
      <c r="AQ104" s="122"/>
      <c r="AR104" s="80">
        <v>100</v>
      </c>
      <c r="AS104" s="80">
        <v>100</v>
      </c>
      <c r="AT104" s="80" t="s">
        <v>256</v>
      </c>
      <c r="AU104" s="80" t="s">
        <v>257</v>
      </c>
      <c r="AV104" s="80">
        <v>100</v>
      </c>
      <c r="AW104" s="81" t="s">
        <v>269</v>
      </c>
      <c r="AX104" s="81" t="s">
        <v>257</v>
      </c>
      <c r="AY104" s="81" t="s">
        <v>271</v>
      </c>
      <c r="AZ104" s="325"/>
      <c r="BA104" s="122"/>
      <c r="BB104" s="122"/>
      <c r="BC104" s="122"/>
      <c r="BD104" s="122"/>
      <c r="BE104" s="122"/>
      <c r="BF104" s="122"/>
      <c r="BG104" s="122"/>
      <c r="BH104" s="80"/>
      <c r="BI104" s="80"/>
      <c r="BJ104" s="122"/>
      <c r="BK104" s="122"/>
      <c r="BL104" s="122"/>
      <c r="BM104" s="122"/>
      <c r="BN104" s="81" t="s">
        <v>260</v>
      </c>
      <c r="BO104" s="81" t="s">
        <v>260</v>
      </c>
      <c r="BP104" s="81" t="s">
        <v>261</v>
      </c>
    </row>
    <row r="105" s="224" customFormat="1" ht="19.5" spans="1:68">
      <c r="A105" s="296">
        <v>31</v>
      </c>
      <c r="B105" s="297"/>
      <c r="C105" s="320" t="s">
        <v>412</v>
      </c>
      <c r="D105" s="298" t="s">
        <v>416</v>
      </c>
      <c r="E105" s="298"/>
      <c r="F105" s="298"/>
      <c r="G105" s="298"/>
      <c r="H105" s="298"/>
      <c r="I105" s="300">
        <f t="shared" si="62"/>
        <v>4901</v>
      </c>
      <c r="J105" s="301">
        <f t="shared" ref="J105:BM105" si="66">SUM(J106:J108)</f>
        <v>1574</v>
      </c>
      <c r="K105" s="301">
        <f t="shared" si="66"/>
        <v>103</v>
      </c>
      <c r="L105" s="301">
        <f t="shared" si="66"/>
        <v>3224</v>
      </c>
      <c r="M105" s="301">
        <f t="shared" si="66"/>
        <v>1</v>
      </c>
      <c r="N105" s="301">
        <f t="shared" si="66"/>
        <v>0</v>
      </c>
      <c r="O105" s="301">
        <f t="shared" si="66"/>
        <v>12.6</v>
      </c>
      <c r="P105" s="301">
        <f t="shared" si="66"/>
        <v>0</v>
      </c>
      <c r="Q105" s="301">
        <f t="shared" si="66"/>
        <v>0</v>
      </c>
      <c r="R105" s="301">
        <f t="shared" si="66"/>
        <v>0</v>
      </c>
      <c r="S105" s="301">
        <f t="shared" si="66"/>
        <v>0</v>
      </c>
      <c r="T105" s="301">
        <f t="shared" si="66"/>
        <v>0</v>
      </c>
      <c r="U105" s="301">
        <f t="shared" si="66"/>
        <v>0</v>
      </c>
      <c r="V105" s="301">
        <f t="shared" si="66"/>
        <v>0</v>
      </c>
      <c r="W105" s="301">
        <f t="shared" si="66"/>
        <v>0</v>
      </c>
      <c r="X105" s="301">
        <f t="shared" si="66"/>
        <v>0</v>
      </c>
      <c r="Y105" s="301">
        <f t="shared" si="66"/>
        <v>0</v>
      </c>
      <c r="Z105" s="301">
        <f t="shared" si="66"/>
        <v>0</v>
      </c>
      <c r="AA105" s="301">
        <f t="shared" si="66"/>
        <v>61.1</v>
      </c>
      <c r="AB105" s="301">
        <f t="shared" si="66"/>
        <v>0</v>
      </c>
      <c r="AC105" s="301">
        <f t="shared" si="66"/>
        <v>0</v>
      </c>
      <c r="AD105" s="301">
        <f t="shared" si="66"/>
        <v>0</v>
      </c>
      <c r="AE105" s="301">
        <f t="shared" si="66"/>
        <v>0</v>
      </c>
      <c r="AF105" s="301">
        <f t="shared" si="66"/>
        <v>0</v>
      </c>
      <c r="AG105" s="301">
        <f t="shared" si="66"/>
        <v>0</v>
      </c>
      <c r="AH105" s="301">
        <f t="shared" si="66"/>
        <v>0</v>
      </c>
      <c r="AI105" s="301">
        <f t="shared" si="66"/>
        <v>0</v>
      </c>
      <c r="AJ105" s="301">
        <f t="shared" si="66"/>
        <v>0</v>
      </c>
      <c r="AK105" s="301">
        <f t="shared" si="66"/>
        <v>0</v>
      </c>
      <c r="AL105" s="301">
        <f t="shared" si="66"/>
        <v>0</v>
      </c>
      <c r="AM105" s="301">
        <f t="shared" si="66"/>
        <v>0</v>
      </c>
      <c r="AN105" s="301">
        <f t="shared" si="66"/>
        <v>0</v>
      </c>
      <c r="AO105" s="301">
        <f t="shared" si="66"/>
        <v>0</v>
      </c>
      <c r="AP105" s="301">
        <f t="shared" si="66"/>
        <v>0</v>
      </c>
      <c r="AQ105" s="301">
        <f t="shared" si="66"/>
        <v>0</v>
      </c>
      <c r="AR105" s="302">
        <v>100</v>
      </c>
      <c r="AS105" s="302">
        <v>100</v>
      </c>
      <c r="AT105" s="302" t="s">
        <v>256</v>
      </c>
      <c r="AU105" s="302" t="s">
        <v>257</v>
      </c>
      <c r="AV105" s="302">
        <v>100</v>
      </c>
      <c r="AW105" s="302" t="s">
        <v>269</v>
      </c>
      <c r="AX105" s="302" t="s">
        <v>270</v>
      </c>
      <c r="AY105" s="302" t="s">
        <v>271</v>
      </c>
      <c r="AZ105" s="301">
        <f t="shared" si="66"/>
        <v>0</v>
      </c>
      <c r="BA105" s="301">
        <f t="shared" si="66"/>
        <v>0</v>
      </c>
      <c r="BB105" s="301">
        <f t="shared" si="66"/>
        <v>0</v>
      </c>
      <c r="BC105" s="301">
        <f t="shared" si="66"/>
        <v>0</v>
      </c>
      <c r="BD105" s="301">
        <f t="shared" si="66"/>
        <v>0</v>
      </c>
      <c r="BE105" s="301">
        <f t="shared" si="66"/>
        <v>0</v>
      </c>
      <c r="BF105" s="301">
        <f t="shared" si="66"/>
        <v>0</v>
      </c>
      <c r="BG105" s="301">
        <f t="shared" si="66"/>
        <v>0</v>
      </c>
      <c r="BH105" s="301">
        <f t="shared" si="66"/>
        <v>0</v>
      </c>
      <c r="BI105" s="301">
        <f t="shared" si="66"/>
        <v>0</v>
      </c>
      <c r="BJ105" s="301">
        <f t="shared" si="66"/>
        <v>0</v>
      </c>
      <c r="BK105" s="301">
        <f t="shared" si="66"/>
        <v>1.6</v>
      </c>
      <c r="BL105" s="301">
        <f t="shared" si="66"/>
        <v>0</v>
      </c>
      <c r="BM105" s="301">
        <f t="shared" si="66"/>
        <v>0</v>
      </c>
      <c r="BN105" s="303" t="s">
        <v>260</v>
      </c>
      <c r="BO105" s="303" t="s">
        <v>260</v>
      </c>
      <c r="BP105" s="303" t="s">
        <v>261</v>
      </c>
    </row>
    <row r="106" s="224" customFormat="1" ht="31.5" spans="1:68">
      <c r="A106" s="91">
        <v>31</v>
      </c>
      <c r="B106" s="304" t="s">
        <v>417</v>
      </c>
      <c r="C106" s="321" t="s">
        <v>412</v>
      </c>
      <c r="D106" s="125" t="s">
        <v>418</v>
      </c>
      <c r="E106" s="305" t="s">
        <v>273</v>
      </c>
      <c r="F106" s="306" t="s">
        <v>299</v>
      </c>
      <c r="G106" s="120" t="s">
        <v>300</v>
      </c>
      <c r="H106" s="307" t="s">
        <v>29</v>
      </c>
      <c r="I106" s="122">
        <f t="shared" si="62"/>
        <v>4087</v>
      </c>
      <c r="J106" s="133">
        <v>1360</v>
      </c>
      <c r="K106" s="78">
        <v>-257</v>
      </c>
      <c r="L106" s="78">
        <v>2984</v>
      </c>
      <c r="M106" s="80">
        <v>1</v>
      </c>
      <c r="N106" s="80"/>
      <c r="O106" s="133">
        <v>12.6</v>
      </c>
      <c r="P106" s="133"/>
      <c r="Q106" s="133"/>
      <c r="R106" s="133"/>
      <c r="S106" s="133"/>
      <c r="T106" s="133"/>
      <c r="U106" s="78"/>
      <c r="V106" s="78"/>
      <c r="W106" s="78"/>
      <c r="X106" s="80"/>
      <c r="Y106" s="80"/>
      <c r="Z106" s="80"/>
      <c r="AA106" s="80"/>
      <c r="AB106" s="80"/>
      <c r="AC106" s="80"/>
      <c r="AD106" s="340"/>
      <c r="AE106" s="340"/>
      <c r="AF106" s="340"/>
      <c r="AG106" s="340"/>
      <c r="AH106" s="288"/>
      <c r="AI106" s="288"/>
      <c r="AJ106" s="288"/>
      <c r="AK106" s="288"/>
      <c r="AL106" s="288"/>
      <c r="AM106" s="288"/>
      <c r="AN106" s="340"/>
      <c r="AO106" s="340"/>
      <c r="AP106" s="340"/>
      <c r="AQ106" s="340"/>
      <c r="AR106" s="288">
        <v>100</v>
      </c>
      <c r="AS106" s="288">
        <v>100</v>
      </c>
      <c r="AT106" s="288" t="s">
        <v>256</v>
      </c>
      <c r="AU106" s="81" t="s">
        <v>257</v>
      </c>
      <c r="AV106" s="288">
        <v>100</v>
      </c>
      <c r="AW106" s="81" t="s">
        <v>269</v>
      </c>
      <c r="AX106" s="81" t="s">
        <v>257</v>
      </c>
      <c r="AY106" s="81" t="s">
        <v>271</v>
      </c>
      <c r="AZ106" s="341"/>
      <c r="BA106" s="341"/>
      <c r="BB106" s="339"/>
      <c r="BC106" s="341"/>
      <c r="BD106" s="308"/>
      <c r="BE106" s="308"/>
      <c r="BF106" s="333"/>
      <c r="BG106" s="308"/>
      <c r="BH106" s="308"/>
      <c r="BI106" s="308"/>
      <c r="BJ106" s="308"/>
      <c r="BK106" s="81"/>
      <c r="BL106" s="81"/>
      <c r="BM106" s="81"/>
      <c r="BN106" s="326" t="s">
        <v>260</v>
      </c>
      <c r="BO106" s="81" t="s">
        <v>260</v>
      </c>
      <c r="BP106" s="81" t="s">
        <v>261</v>
      </c>
    </row>
    <row r="107" s="226" customFormat="1" ht="19.5" spans="1:68">
      <c r="A107" s="91">
        <v>31</v>
      </c>
      <c r="B107" s="304" t="s">
        <v>419</v>
      </c>
      <c r="C107" s="321" t="s">
        <v>412</v>
      </c>
      <c r="D107" s="125" t="s">
        <v>418</v>
      </c>
      <c r="E107" s="305" t="s">
        <v>273</v>
      </c>
      <c r="F107" s="306" t="s">
        <v>274</v>
      </c>
      <c r="G107" s="120" t="s">
        <v>279</v>
      </c>
      <c r="H107" s="307" t="s">
        <v>36</v>
      </c>
      <c r="I107" s="122">
        <f t="shared" si="62"/>
        <v>214</v>
      </c>
      <c r="J107" s="79">
        <v>214</v>
      </c>
      <c r="K107" s="80"/>
      <c r="L107" s="80"/>
      <c r="M107" s="80"/>
      <c r="N107" s="80"/>
      <c r="O107" s="81"/>
      <c r="P107" s="81"/>
      <c r="Q107" s="81"/>
      <c r="R107" s="81"/>
      <c r="S107" s="81"/>
      <c r="T107" s="81"/>
      <c r="U107" s="81"/>
      <c r="V107" s="81"/>
      <c r="W107" s="81"/>
      <c r="X107" s="81"/>
      <c r="Y107" s="81"/>
      <c r="Z107" s="81"/>
      <c r="AA107" s="81">
        <v>61.1</v>
      </c>
      <c r="AB107" s="81"/>
      <c r="AC107" s="81"/>
      <c r="AD107" s="81"/>
      <c r="AE107" s="81"/>
      <c r="AF107" s="81"/>
      <c r="AG107" s="81"/>
      <c r="AH107" s="81"/>
      <c r="AI107" s="81"/>
      <c r="AJ107" s="81"/>
      <c r="AK107" s="81"/>
      <c r="AL107" s="81"/>
      <c r="AM107" s="81"/>
      <c r="AN107" s="81"/>
      <c r="AO107" s="81"/>
      <c r="AP107" s="81"/>
      <c r="AQ107" s="81"/>
      <c r="AR107" s="81">
        <v>100</v>
      </c>
      <c r="AS107" s="81">
        <v>100</v>
      </c>
      <c r="AT107" s="81" t="s">
        <v>256</v>
      </c>
      <c r="AU107" s="81" t="s">
        <v>257</v>
      </c>
      <c r="AV107" s="81">
        <v>100</v>
      </c>
      <c r="AW107" s="81" t="s">
        <v>269</v>
      </c>
      <c r="AX107" s="81" t="s">
        <v>257</v>
      </c>
      <c r="AY107" s="81" t="s">
        <v>271</v>
      </c>
      <c r="AZ107" s="80"/>
      <c r="BA107" s="80"/>
      <c r="BB107" s="80"/>
      <c r="BC107" s="80"/>
      <c r="BD107" s="80"/>
      <c r="BE107" s="80"/>
      <c r="BF107" s="80"/>
      <c r="BG107" s="80"/>
      <c r="BH107" s="80"/>
      <c r="BI107" s="80"/>
      <c r="BJ107" s="329"/>
      <c r="BK107" s="80"/>
      <c r="BL107" s="80"/>
      <c r="BM107" s="80"/>
      <c r="BN107" s="85" t="s">
        <v>260</v>
      </c>
      <c r="BO107" s="86" t="s">
        <v>260</v>
      </c>
      <c r="BP107" s="86" t="s">
        <v>261</v>
      </c>
    </row>
    <row r="108" s="224" customFormat="1" ht="19.5" spans="1:68">
      <c r="A108" s="91">
        <v>31</v>
      </c>
      <c r="B108" s="323" t="s">
        <v>420</v>
      </c>
      <c r="C108" s="321" t="s">
        <v>412</v>
      </c>
      <c r="D108" s="125" t="s">
        <v>418</v>
      </c>
      <c r="E108" s="305" t="s">
        <v>284</v>
      </c>
      <c r="F108" s="125" t="s">
        <v>285</v>
      </c>
      <c r="G108" s="125" t="s">
        <v>285</v>
      </c>
      <c r="H108" s="307" t="s">
        <v>36</v>
      </c>
      <c r="I108" s="122">
        <f t="shared" si="62"/>
        <v>600</v>
      </c>
      <c r="J108" s="152"/>
      <c r="K108" s="8">
        <v>360</v>
      </c>
      <c r="L108" s="152">
        <v>240</v>
      </c>
      <c r="M108" s="80"/>
      <c r="N108" s="80"/>
      <c r="O108" s="133"/>
      <c r="P108" s="133"/>
      <c r="Q108" s="133"/>
      <c r="R108" s="133"/>
      <c r="S108" s="133"/>
      <c r="T108" s="133"/>
      <c r="U108" s="78"/>
      <c r="V108" s="78"/>
      <c r="W108" s="78"/>
      <c r="X108" s="78"/>
      <c r="Y108" s="78"/>
      <c r="Z108" s="78"/>
      <c r="AA108" s="78"/>
      <c r="AB108" s="78"/>
      <c r="AC108" s="78"/>
      <c r="AD108" s="340"/>
      <c r="AE108" s="340"/>
      <c r="AF108" s="340"/>
      <c r="AG108" s="340"/>
      <c r="AH108" s="340"/>
      <c r="AI108" s="340"/>
      <c r="AJ108" s="340"/>
      <c r="AK108" s="340"/>
      <c r="AL108" s="340"/>
      <c r="AM108" s="340"/>
      <c r="AN108" s="340"/>
      <c r="AO108" s="340"/>
      <c r="AP108" s="340"/>
      <c r="AQ108" s="340"/>
      <c r="AR108" s="85">
        <v>100</v>
      </c>
      <c r="AS108" s="85">
        <v>100</v>
      </c>
      <c r="AT108" s="85" t="s">
        <v>256</v>
      </c>
      <c r="AU108" s="81" t="s">
        <v>257</v>
      </c>
      <c r="AV108" s="85">
        <v>100</v>
      </c>
      <c r="AW108" s="81" t="s">
        <v>269</v>
      </c>
      <c r="AX108" s="81" t="s">
        <v>257</v>
      </c>
      <c r="AY108" s="81" t="s">
        <v>271</v>
      </c>
      <c r="AZ108" s="342"/>
      <c r="BA108" s="343"/>
      <c r="BB108" s="343"/>
      <c r="BC108" s="344"/>
      <c r="BD108" s="308"/>
      <c r="BE108" s="308"/>
      <c r="BF108" s="308"/>
      <c r="BG108" s="308"/>
      <c r="BH108" s="308"/>
      <c r="BI108" s="308"/>
      <c r="BJ108" s="308"/>
      <c r="BK108" s="86">
        <v>1.6</v>
      </c>
      <c r="BL108" s="342"/>
      <c r="BM108" s="342"/>
      <c r="BN108" s="326" t="s">
        <v>260</v>
      </c>
      <c r="BO108" s="81" t="s">
        <v>260</v>
      </c>
      <c r="BP108" s="81" t="s">
        <v>261</v>
      </c>
    </row>
    <row r="109" s="224" customFormat="1" ht="19.5" spans="1:68">
      <c r="A109" s="296">
        <v>32</v>
      </c>
      <c r="B109" s="297"/>
      <c r="C109" s="320" t="s">
        <v>412</v>
      </c>
      <c r="D109" s="298" t="s">
        <v>421</v>
      </c>
      <c r="E109" s="298"/>
      <c r="F109" s="298"/>
      <c r="G109" s="298"/>
      <c r="H109" s="298"/>
      <c r="I109" s="300">
        <f t="shared" si="62"/>
        <v>21</v>
      </c>
      <c r="J109" s="302">
        <f>SUM(J110:J110)</f>
        <v>21</v>
      </c>
      <c r="K109" s="302">
        <f t="shared" ref="K109:BM109" si="67">SUM(K110:K110)</f>
        <v>0</v>
      </c>
      <c r="L109" s="302">
        <f t="shared" si="67"/>
        <v>0</v>
      </c>
      <c r="M109" s="302">
        <f t="shared" si="67"/>
        <v>0</v>
      </c>
      <c r="N109" s="302">
        <f t="shared" si="67"/>
        <v>0</v>
      </c>
      <c r="O109" s="302">
        <f t="shared" si="67"/>
        <v>0</v>
      </c>
      <c r="P109" s="302">
        <f t="shared" si="67"/>
        <v>0</v>
      </c>
      <c r="Q109" s="302">
        <f t="shared" si="67"/>
        <v>0</v>
      </c>
      <c r="R109" s="302">
        <f t="shared" si="67"/>
        <v>0</v>
      </c>
      <c r="S109" s="302">
        <f t="shared" si="67"/>
        <v>2</v>
      </c>
      <c r="T109" s="302">
        <f t="shared" si="67"/>
        <v>0</v>
      </c>
      <c r="U109" s="302">
        <f t="shared" si="67"/>
        <v>0</v>
      </c>
      <c r="V109" s="302">
        <f t="shared" si="67"/>
        <v>0</v>
      </c>
      <c r="W109" s="302">
        <f t="shared" si="67"/>
        <v>0</v>
      </c>
      <c r="X109" s="302">
        <f t="shared" si="67"/>
        <v>0</v>
      </c>
      <c r="Y109" s="302">
        <f t="shared" si="67"/>
        <v>0</v>
      </c>
      <c r="Z109" s="302">
        <f t="shared" si="67"/>
        <v>0</v>
      </c>
      <c r="AA109" s="302">
        <f t="shared" si="67"/>
        <v>0</v>
      </c>
      <c r="AB109" s="302">
        <f t="shared" si="67"/>
        <v>0</v>
      </c>
      <c r="AC109" s="302">
        <f t="shared" si="67"/>
        <v>0</v>
      </c>
      <c r="AD109" s="302">
        <f t="shared" si="67"/>
        <v>0</v>
      </c>
      <c r="AE109" s="302">
        <f t="shared" si="67"/>
        <v>0</v>
      </c>
      <c r="AF109" s="302">
        <f t="shared" si="67"/>
        <v>0</v>
      </c>
      <c r="AG109" s="302">
        <f t="shared" si="67"/>
        <v>0</v>
      </c>
      <c r="AH109" s="302">
        <f t="shared" si="67"/>
        <v>0</v>
      </c>
      <c r="AI109" s="302">
        <f t="shared" si="67"/>
        <v>0</v>
      </c>
      <c r="AJ109" s="302">
        <f t="shared" si="67"/>
        <v>0</v>
      </c>
      <c r="AK109" s="302">
        <f t="shared" si="67"/>
        <v>0</v>
      </c>
      <c r="AL109" s="302">
        <f t="shared" si="67"/>
        <v>0</v>
      </c>
      <c r="AM109" s="302">
        <f t="shared" si="67"/>
        <v>0</v>
      </c>
      <c r="AN109" s="302">
        <f t="shared" si="67"/>
        <v>0</v>
      </c>
      <c r="AO109" s="302">
        <f t="shared" si="67"/>
        <v>0</v>
      </c>
      <c r="AP109" s="302">
        <f t="shared" si="67"/>
        <v>0</v>
      </c>
      <c r="AQ109" s="302">
        <f t="shared" si="67"/>
        <v>0</v>
      </c>
      <c r="AR109" s="302">
        <v>100</v>
      </c>
      <c r="AS109" s="302">
        <v>100</v>
      </c>
      <c r="AT109" s="302" t="s">
        <v>256</v>
      </c>
      <c r="AU109" s="302" t="s">
        <v>257</v>
      </c>
      <c r="AV109" s="302">
        <v>100</v>
      </c>
      <c r="AW109" s="302" t="s">
        <v>269</v>
      </c>
      <c r="AX109" s="302" t="s">
        <v>270</v>
      </c>
      <c r="AY109" s="302" t="s">
        <v>271</v>
      </c>
      <c r="AZ109" s="302">
        <f t="shared" si="67"/>
        <v>0</v>
      </c>
      <c r="BA109" s="302">
        <f t="shared" si="67"/>
        <v>0</v>
      </c>
      <c r="BB109" s="302">
        <f t="shared" si="67"/>
        <v>0</v>
      </c>
      <c r="BC109" s="302">
        <f t="shared" si="67"/>
        <v>0</v>
      </c>
      <c r="BD109" s="302">
        <f t="shared" si="67"/>
        <v>0</v>
      </c>
      <c r="BE109" s="302">
        <f t="shared" si="67"/>
        <v>0</v>
      </c>
      <c r="BF109" s="302">
        <f t="shared" si="67"/>
        <v>0</v>
      </c>
      <c r="BG109" s="302">
        <f t="shared" si="67"/>
        <v>0</v>
      </c>
      <c r="BH109" s="302">
        <f t="shared" si="67"/>
        <v>0</v>
      </c>
      <c r="BI109" s="302">
        <f t="shared" si="67"/>
        <v>0</v>
      </c>
      <c r="BJ109" s="302">
        <f t="shared" si="67"/>
        <v>0</v>
      </c>
      <c r="BK109" s="302">
        <f t="shared" si="67"/>
        <v>0</v>
      </c>
      <c r="BL109" s="302">
        <f t="shared" si="67"/>
        <v>0</v>
      </c>
      <c r="BM109" s="302">
        <f t="shared" si="67"/>
        <v>0</v>
      </c>
      <c r="BN109" s="303" t="s">
        <v>260</v>
      </c>
      <c r="BO109" s="303" t="s">
        <v>260</v>
      </c>
      <c r="BP109" s="303" t="s">
        <v>261</v>
      </c>
    </row>
    <row r="110" s="224" customFormat="1" ht="19.5" spans="1:68">
      <c r="A110" s="91">
        <v>32</v>
      </c>
      <c r="B110" s="304" t="s">
        <v>328</v>
      </c>
      <c r="C110" s="321" t="s">
        <v>412</v>
      </c>
      <c r="D110" s="125" t="s">
        <v>422</v>
      </c>
      <c r="E110" s="305" t="s">
        <v>273</v>
      </c>
      <c r="F110" s="306" t="s">
        <v>274</v>
      </c>
      <c r="G110" s="120" t="s">
        <v>330</v>
      </c>
      <c r="H110" s="307" t="s">
        <v>36</v>
      </c>
      <c r="I110" s="122">
        <f t="shared" si="62"/>
        <v>21</v>
      </c>
      <c r="J110" s="80">
        <v>21</v>
      </c>
      <c r="K110" s="80"/>
      <c r="L110" s="80"/>
      <c r="M110" s="80"/>
      <c r="N110" s="80"/>
      <c r="O110" s="133"/>
      <c r="P110" s="133"/>
      <c r="Q110" s="133"/>
      <c r="R110" s="133"/>
      <c r="S110" s="133">
        <v>2</v>
      </c>
      <c r="T110" s="133"/>
      <c r="U110" s="78"/>
      <c r="V110" s="80"/>
      <c r="W110" s="80"/>
      <c r="X110" s="78"/>
      <c r="Y110" s="78"/>
      <c r="Z110" s="78"/>
      <c r="AA110" s="78"/>
      <c r="AB110" s="78"/>
      <c r="AC110" s="78"/>
      <c r="AD110" s="86"/>
      <c r="AE110" s="86"/>
      <c r="AF110" s="86"/>
      <c r="AG110" s="86"/>
      <c r="AH110" s="86"/>
      <c r="AI110" s="86"/>
      <c r="AJ110" s="86"/>
      <c r="AK110" s="86"/>
      <c r="AL110" s="86"/>
      <c r="AM110" s="86"/>
      <c r="AN110" s="86"/>
      <c r="AO110" s="86"/>
      <c r="AP110" s="86"/>
      <c r="AQ110" s="86"/>
      <c r="AR110" s="81">
        <v>100</v>
      </c>
      <c r="AS110" s="81">
        <v>100</v>
      </c>
      <c r="AT110" s="81" t="s">
        <v>256</v>
      </c>
      <c r="AU110" s="81" t="s">
        <v>257</v>
      </c>
      <c r="AV110" s="81">
        <v>100</v>
      </c>
      <c r="AW110" s="81" t="s">
        <v>269</v>
      </c>
      <c r="AX110" s="81" t="s">
        <v>257</v>
      </c>
      <c r="AY110" s="81" t="s">
        <v>271</v>
      </c>
      <c r="AZ110" s="86"/>
      <c r="BA110" s="86"/>
      <c r="BB110" s="86"/>
      <c r="BC110" s="86"/>
      <c r="BD110" s="86"/>
      <c r="BE110" s="86"/>
      <c r="BF110" s="86"/>
      <c r="BG110" s="86"/>
      <c r="BH110" s="81"/>
      <c r="BI110" s="339"/>
      <c r="BJ110" s="86"/>
      <c r="BK110" s="86"/>
      <c r="BL110" s="86"/>
      <c r="BM110" s="86"/>
      <c r="BN110" s="81" t="s">
        <v>260</v>
      </c>
      <c r="BO110" s="81" t="s">
        <v>260</v>
      </c>
      <c r="BP110" s="86" t="s">
        <v>261</v>
      </c>
    </row>
    <row r="111" s="224" customFormat="1" ht="19.5" spans="1:68">
      <c r="A111" s="296">
        <v>33</v>
      </c>
      <c r="B111" s="297"/>
      <c r="C111" s="320" t="s">
        <v>412</v>
      </c>
      <c r="D111" s="298" t="s">
        <v>423</v>
      </c>
      <c r="E111" s="298"/>
      <c r="F111" s="298"/>
      <c r="G111" s="298"/>
      <c r="H111" s="298"/>
      <c r="I111" s="300">
        <f t="shared" si="62"/>
        <v>90</v>
      </c>
      <c r="J111" s="302">
        <f>SUM(J112:J113)</f>
        <v>90</v>
      </c>
      <c r="K111" s="302">
        <f t="shared" ref="K111:AQ111" si="68">SUM(K112:K113)</f>
        <v>0</v>
      </c>
      <c r="L111" s="302">
        <f t="shared" si="68"/>
        <v>0</v>
      </c>
      <c r="M111" s="302">
        <f t="shared" si="68"/>
        <v>0</v>
      </c>
      <c r="N111" s="302">
        <f t="shared" si="68"/>
        <v>0</v>
      </c>
      <c r="O111" s="302">
        <f t="shared" si="68"/>
        <v>0</v>
      </c>
      <c r="P111" s="302">
        <f t="shared" si="68"/>
        <v>0</v>
      </c>
      <c r="Q111" s="302">
        <f t="shared" si="68"/>
        <v>0</v>
      </c>
      <c r="R111" s="302">
        <f t="shared" si="68"/>
        <v>0</v>
      </c>
      <c r="S111" s="302">
        <f t="shared" si="68"/>
        <v>4</v>
      </c>
      <c r="T111" s="302">
        <f t="shared" si="68"/>
        <v>0</v>
      </c>
      <c r="U111" s="302">
        <f t="shared" si="68"/>
        <v>0</v>
      </c>
      <c r="V111" s="302">
        <f t="shared" si="68"/>
        <v>0</v>
      </c>
      <c r="W111" s="302">
        <f t="shared" si="68"/>
        <v>0</v>
      </c>
      <c r="X111" s="302">
        <f t="shared" si="68"/>
        <v>0</v>
      </c>
      <c r="Y111" s="302">
        <f t="shared" si="68"/>
        <v>0</v>
      </c>
      <c r="Z111" s="302">
        <f t="shared" si="68"/>
        <v>0</v>
      </c>
      <c r="AA111" s="302">
        <f t="shared" si="68"/>
        <v>11.8</v>
      </c>
      <c r="AB111" s="302">
        <f t="shared" si="68"/>
        <v>0</v>
      </c>
      <c r="AC111" s="302">
        <f t="shared" si="68"/>
        <v>0</v>
      </c>
      <c r="AD111" s="302">
        <f t="shared" si="68"/>
        <v>0</v>
      </c>
      <c r="AE111" s="302">
        <f t="shared" si="68"/>
        <v>0</v>
      </c>
      <c r="AF111" s="302">
        <f t="shared" si="68"/>
        <v>0</v>
      </c>
      <c r="AG111" s="302">
        <f t="shared" si="68"/>
        <v>0</v>
      </c>
      <c r="AH111" s="302">
        <f t="shared" si="68"/>
        <v>0</v>
      </c>
      <c r="AI111" s="302">
        <f t="shared" si="68"/>
        <v>0</v>
      </c>
      <c r="AJ111" s="302">
        <f t="shared" si="68"/>
        <v>0</v>
      </c>
      <c r="AK111" s="302">
        <f t="shared" si="68"/>
        <v>0</v>
      </c>
      <c r="AL111" s="302">
        <f t="shared" si="68"/>
        <v>0</v>
      </c>
      <c r="AM111" s="302">
        <f t="shared" si="68"/>
        <v>0</v>
      </c>
      <c r="AN111" s="302">
        <f t="shared" si="68"/>
        <v>0</v>
      </c>
      <c r="AO111" s="302">
        <f t="shared" si="68"/>
        <v>0</v>
      </c>
      <c r="AP111" s="302">
        <f t="shared" si="68"/>
        <v>0</v>
      </c>
      <c r="AQ111" s="302">
        <f t="shared" si="68"/>
        <v>0</v>
      </c>
      <c r="AR111" s="302">
        <v>100</v>
      </c>
      <c r="AS111" s="302">
        <v>100</v>
      </c>
      <c r="AT111" s="302" t="s">
        <v>256</v>
      </c>
      <c r="AU111" s="302" t="s">
        <v>257</v>
      </c>
      <c r="AV111" s="302">
        <v>100</v>
      </c>
      <c r="AW111" s="302" t="s">
        <v>269</v>
      </c>
      <c r="AX111" s="302" t="s">
        <v>270</v>
      </c>
      <c r="AY111" s="302" t="s">
        <v>271</v>
      </c>
      <c r="AZ111" s="302">
        <f>SUM(AZ112:AZ113)</f>
        <v>0</v>
      </c>
      <c r="BA111" s="302">
        <f t="shared" ref="BA111:BL111" si="69">SUM(BA112:BA113)</f>
        <v>0</v>
      </c>
      <c r="BB111" s="302">
        <f t="shared" si="69"/>
        <v>0</v>
      </c>
      <c r="BC111" s="302">
        <f t="shared" si="69"/>
        <v>0</v>
      </c>
      <c r="BD111" s="302">
        <f t="shared" si="69"/>
        <v>0</v>
      </c>
      <c r="BE111" s="302">
        <f t="shared" si="69"/>
        <v>0</v>
      </c>
      <c r="BF111" s="302">
        <f t="shared" si="69"/>
        <v>0</v>
      </c>
      <c r="BG111" s="302">
        <f t="shared" si="69"/>
        <v>0</v>
      </c>
      <c r="BH111" s="302">
        <f t="shared" si="69"/>
        <v>0</v>
      </c>
      <c r="BI111" s="302">
        <f t="shared" si="69"/>
        <v>0</v>
      </c>
      <c r="BJ111" s="302">
        <f t="shared" si="69"/>
        <v>0</v>
      </c>
      <c r="BK111" s="302">
        <f t="shared" si="69"/>
        <v>0</v>
      </c>
      <c r="BL111" s="302">
        <f t="shared" si="69"/>
        <v>0</v>
      </c>
      <c r="BM111" s="302">
        <f>SUM(BM112:BM112)</f>
        <v>0</v>
      </c>
      <c r="BN111" s="303" t="s">
        <v>260</v>
      </c>
      <c r="BO111" s="303" t="s">
        <v>260</v>
      </c>
      <c r="BP111" s="303" t="s">
        <v>261</v>
      </c>
    </row>
    <row r="112" s="224" customFormat="1" ht="19.5" spans="1:68">
      <c r="A112" s="91">
        <v>33</v>
      </c>
      <c r="B112" s="304" t="s">
        <v>328</v>
      </c>
      <c r="C112" s="321" t="s">
        <v>412</v>
      </c>
      <c r="D112" s="125" t="s">
        <v>424</v>
      </c>
      <c r="E112" s="305" t="s">
        <v>273</v>
      </c>
      <c r="F112" s="306" t="s">
        <v>274</v>
      </c>
      <c r="G112" s="120" t="s">
        <v>330</v>
      </c>
      <c r="H112" s="307" t="s">
        <v>36</v>
      </c>
      <c r="I112" s="122">
        <f t="shared" si="62"/>
        <v>54</v>
      </c>
      <c r="J112" s="80">
        <v>54</v>
      </c>
      <c r="K112" s="80"/>
      <c r="L112" s="80"/>
      <c r="M112" s="80"/>
      <c r="N112" s="80"/>
      <c r="O112" s="345"/>
      <c r="P112" s="345"/>
      <c r="Q112" s="345"/>
      <c r="R112" s="345"/>
      <c r="S112" s="78">
        <v>4</v>
      </c>
      <c r="T112" s="345"/>
      <c r="U112" s="345"/>
      <c r="V112" s="80"/>
      <c r="W112" s="80"/>
      <c r="X112" s="345"/>
      <c r="Y112" s="345"/>
      <c r="Z112" s="345"/>
      <c r="AA112" s="345"/>
      <c r="AB112" s="345"/>
      <c r="AC112" s="345"/>
      <c r="AD112" s="345"/>
      <c r="AE112" s="345"/>
      <c r="AF112" s="345"/>
      <c r="AG112" s="345"/>
      <c r="AH112" s="345"/>
      <c r="AI112" s="345"/>
      <c r="AJ112" s="345"/>
      <c r="AK112" s="345"/>
      <c r="AL112" s="345"/>
      <c r="AM112" s="345"/>
      <c r="AN112" s="345"/>
      <c r="AO112" s="345"/>
      <c r="AP112" s="345"/>
      <c r="AQ112" s="345"/>
      <c r="AR112" s="81">
        <v>100</v>
      </c>
      <c r="AS112" s="81">
        <v>100</v>
      </c>
      <c r="AT112" s="81" t="s">
        <v>256</v>
      </c>
      <c r="AU112" s="81" t="s">
        <v>257</v>
      </c>
      <c r="AV112" s="81">
        <v>100</v>
      </c>
      <c r="AW112" s="81" t="s">
        <v>269</v>
      </c>
      <c r="AX112" s="81" t="s">
        <v>257</v>
      </c>
      <c r="AY112" s="81" t="s">
        <v>271</v>
      </c>
      <c r="AZ112" s="345"/>
      <c r="BA112" s="345"/>
      <c r="BB112" s="345"/>
      <c r="BC112" s="345"/>
      <c r="BD112" s="345"/>
      <c r="BE112" s="345"/>
      <c r="BF112" s="345"/>
      <c r="BG112" s="345"/>
      <c r="BH112" s="80"/>
      <c r="BI112" s="346"/>
      <c r="BJ112" s="345"/>
      <c r="BK112" s="345"/>
      <c r="BL112" s="345"/>
      <c r="BM112" s="345"/>
      <c r="BN112" s="81" t="s">
        <v>260</v>
      </c>
      <c r="BO112" s="81" t="s">
        <v>260</v>
      </c>
      <c r="BP112" s="86" t="s">
        <v>261</v>
      </c>
    </row>
    <row r="113" s="226" customFormat="1" ht="19.5" spans="1:68">
      <c r="A113" s="91">
        <v>33</v>
      </c>
      <c r="B113" s="304" t="s">
        <v>419</v>
      </c>
      <c r="C113" s="321" t="s">
        <v>412</v>
      </c>
      <c r="D113" s="125" t="s">
        <v>424</v>
      </c>
      <c r="E113" s="305" t="s">
        <v>273</v>
      </c>
      <c r="F113" s="306" t="s">
        <v>274</v>
      </c>
      <c r="G113" s="120" t="s">
        <v>279</v>
      </c>
      <c r="H113" s="307" t="s">
        <v>36</v>
      </c>
      <c r="I113" s="122">
        <f t="shared" si="62"/>
        <v>36</v>
      </c>
      <c r="J113" s="79">
        <v>36</v>
      </c>
      <c r="K113" s="80"/>
      <c r="L113" s="80"/>
      <c r="M113" s="80"/>
      <c r="N113" s="80"/>
      <c r="O113" s="81"/>
      <c r="P113" s="81"/>
      <c r="Q113" s="81"/>
      <c r="R113" s="81"/>
      <c r="S113" s="81"/>
      <c r="T113" s="81"/>
      <c r="U113" s="81"/>
      <c r="V113" s="81"/>
      <c r="W113" s="81"/>
      <c r="X113" s="81"/>
      <c r="Y113" s="81"/>
      <c r="Z113" s="81"/>
      <c r="AA113" s="81">
        <v>11.8</v>
      </c>
      <c r="AB113" s="81"/>
      <c r="AC113" s="81"/>
      <c r="AD113" s="81"/>
      <c r="AE113" s="81"/>
      <c r="AF113" s="81"/>
      <c r="AG113" s="81"/>
      <c r="AH113" s="81"/>
      <c r="AI113" s="81"/>
      <c r="AJ113" s="81"/>
      <c r="AK113" s="81"/>
      <c r="AL113" s="81"/>
      <c r="AM113" s="81"/>
      <c r="AN113" s="81"/>
      <c r="AO113" s="81"/>
      <c r="AP113" s="81"/>
      <c r="AQ113" s="81"/>
      <c r="AR113" s="81">
        <v>100</v>
      </c>
      <c r="AS113" s="81">
        <v>100</v>
      </c>
      <c r="AT113" s="81" t="s">
        <v>256</v>
      </c>
      <c r="AU113" s="81" t="s">
        <v>257</v>
      </c>
      <c r="AV113" s="81">
        <v>100</v>
      </c>
      <c r="AW113" s="81" t="s">
        <v>269</v>
      </c>
      <c r="AX113" s="81" t="s">
        <v>257</v>
      </c>
      <c r="AY113" s="81" t="s">
        <v>271</v>
      </c>
      <c r="AZ113" s="80"/>
      <c r="BA113" s="80"/>
      <c r="BB113" s="80"/>
      <c r="BC113" s="80"/>
      <c r="BD113" s="80"/>
      <c r="BE113" s="80"/>
      <c r="BF113" s="80"/>
      <c r="BG113" s="80"/>
      <c r="BH113" s="80"/>
      <c r="BI113" s="80"/>
      <c r="BJ113" s="329"/>
      <c r="BK113" s="80"/>
      <c r="BL113" s="80"/>
      <c r="BM113" s="80"/>
      <c r="BN113" s="85" t="s">
        <v>260</v>
      </c>
      <c r="BO113" s="86" t="s">
        <v>260</v>
      </c>
      <c r="BP113" s="86" t="s">
        <v>261</v>
      </c>
    </row>
    <row r="114" s="224" customFormat="1" ht="19.5" spans="1:68">
      <c r="A114" s="296">
        <v>34</v>
      </c>
      <c r="B114" s="297"/>
      <c r="C114" s="320" t="s">
        <v>412</v>
      </c>
      <c r="D114" s="298" t="s">
        <v>425</v>
      </c>
      <c r="E114" s="298"/>
      <c r="F114" s="298"/>
      <c r="G114" s="298"/>
      <c r="H114" s="298"/>
      <c r="I114" s="300">
        <f t="shared" si="62"/>
        <v>1056</v>
      </c>
      <c r="J114" s="302">
        <f>SUM(J115:J117)</f>
        <v>456</v>
      </c>
      <c r="K114" s="302">
        <f t="shared" ref="K114:AQ114" si="70">SUM(K115:K117)</f>
        <v>420</v>
      </c>
      <c r="L114" s="302">
        <f t="shared" si="70"/>
        <v>180</v>
      </c>
      <c r="M114" s="302">
        <f t="shared" si="70"/>
        <v>0</v>
      </c>
      <c r="N114" s="302">
        <f t="shared" si="70"/>
        <v>0</v>
      </c>
      <c r="O114" s="302">
        <f t="shared" si="70"/>
        <v>0</v>
      </c>
      <c r="P114" s="302">
        <f t="shared" si="70"/>
        <v>0</v>
      </c>
      <c r="Q114" s="302">
        <f t="shared" si="70"/>
        <v>0</v>
      </c>
      <c r="R114" s="302">
        <f t="shared" si="70"/>
        <v>0</v>
      </c>
      <c r="S114" s="302">
        <f t="shared" si="70"/>
        <v>9</v>
      </c>
      <c r="T114" s="302">
        <f t="shared" si="70"/>
        <v>0</v>
      </c>
      <c r="U114" s="302">
        <f t="shared" si="70"/>
        <v>0</v>
      </c>
      <c r="V114" s="302">
        <f t="shared" si="70"/>
        <v>0</v>
      </c>
      <c r="W114" s="302">
        <f t="shared" si="70"/>
        <v>0</v>
      </c>
      <c r="X114" s="302">
        <f t="shared" si="70"/>
        <v>0</v>
      </c>
      <c r="Y114" s="302">
        <f t="shared" si="70"/>
        <v>0</v>
      </c>
      <c r="Z114" s="302">
        <f t="shared" si="70"/>
        <v>0</v>
      </c>
      <c r="AA114" s="302">
        <f t="shared" si="70"/>
        <v>136.7</v>
      </c>
      <c r="AB114" s="302">
        <f t="shared" si="70"/>
        <v>0</v>
      </c>
      <c r="AC114" s="302">
        <f t="shared" si="70"/>
        <v>0</v>
      </c>
      <c r="AD114" s="302">
        <f t="shared" si="70"/>
        <v>0</v>
      </c>
      <c r="AE114" s="302">
        <f t="shared" si="70"/>
        <v>0</v>
      </c>
      <c r="AF114" s="302">
        <f t="shared" si="70"/>
        <v>0</v>
      </c>
      <c r="AG114" s="302">
        <f t="shared" si="70"/>
        <v>0</v>
      </c>
      <c r="AH114" s="302">
        <f t="shared" si="70"/>
        <v>0</v>
      </c>
      <c r="AI114" s="302">
        <f t="shared" si="70"/>
        <v>0</v>
      </c>
      <c r="AJ114" s="302">
        <f t="shared" si="70"/>
        <v>0</v>
      </c>
      <c r="AK114" s="302">
        <f t="shared" si="70"/>
        <v>0</v>
      </c>
      <c r="AL114" s="302">
        <f t="shared" si="70"/>
        <v>0</v>
      </c>
      <c r="AM114" s="302">
        <f t="shared" si="70"/>
        <v>0</v>
      </c>
      <c r="AN114" s="302">
        <f t="shared" si="70"/>
        <v>0</v>
      </c>
      <c r="AO114" s="302">
        <f t="shared" si="70"/>
        <v>0</v>
      </c>
      <c r="AP114" s="302">
        <f t="shared" si="70"/>
        <v>0</v>
      </c>
      <c r="AQ114" s="302">
        <f t="shared" si="70"/>
        <v>0</v>
      </c>
      <c r="AR114" s="302">
        <v>100</v>
      </c>
      <c r="AS114" s="302">
        <v>100</v>
      </c>
      <c r="AT114" s="302" t="s">
        <v>256</v>
      </c>
      <c r="AU114" s="302" t="s">
        <v>257</v>
      </c>
      <c r="AV114" s="302">
        <v>100</v>
      </c>
      <c r="AW114" s="302" t="s">
        <v>269</v>
      </c>
      <c r="AX114" s="302" t="s">
        <v>270</v>
      </c>
      <c r="AY114" s="302" t="s">
        <v>271</v>
      </c>
      <c r="AZ114" s="302">
        <f>SUM(AZ115:AZ117)</f>
        <v>0</v>
      </c>
      <c r="BA114" s="302">
        <f t="shared" ref="BA114:BM114" si="71">SUM(BA115:BA117)</f>
        <v>0</v>
      </c>
      <c r="BB114" s="302">
        <f t="shared" si="71"/>
        <v>0</v>
      </c>
      <c r="BC114" s="302">
        <f t="shared" si="71"/>
        <v>0</v>
      </c>
      <c r="BD114" s="302">
        <f t="shared" si="71"/>
        <v>0</v>
      </c>
      <c r="BE114" s="302">
        <f t="shared" si="71"/>
        <v>0</v>
      </c>
      <c r="BF114" s="302">
        <f t="shared" si="71"/>
        <v>0</v>
      </c>
      <c r="BG114" s="302">
        <f t="shared" si="71"/>
        <v>0</v>
      </c>
      <c r="BH114" s="302">
        <f t="shared" si="71"/>
        <v>0</v>
      </c>
      <c r="BI114" s="302">
        <f t="shared" si="71"/>
        <v>0</v>
      </c>
      <c r="BJ114" s="302">
        <f t="shared" si="71"/>
        <v>0</v>
      </c>
      <c r="BK114" s="302">
        <f t="shared" si="71"/>
        <v>1.6</v>
      </c>
      <c r="BL114" s="302">
        <f t="shared" si="71"/>
        <v>0</v>
      </c>
      <c r="BM114" s="302">
        <f t="shared" si="71"/>
        <v>0</v>
      </c>
      <c r="BN114" s="303" t="s">
        <v>260</v>
      </c>
      <c r="BO114" s="303" t="s">
        <v>260</v>
      </c>
      <c r="BP114" s="303" t="s">
        <v>261</v>
      </c>
    </row>
    <row r="115" s="224" customFormat="1" ht="19.5" spans="1:68">
      <c r="A115" s="91">
        <v>34</v>
      </c>
      <c r="B115" s="304" t="s">
        <v>328</v>
      </c>
      <c r="C115" s="321" t="s">
        <v>412</v>
      </c>
      <c r="D115" s="125" t="s">
        <v>426</v>
      </c>
      <c r="E115" s="305" t="s">
        <v>273</v>
      </c>
      <c r="F115" s="306" t="s">
        <v>274</v>
      </c>
      <c r="G115" s="120" t="s">
        <v>330</v>
      </c>
      <c r="H115" s="307" t="s">
        <v>36</v>
      </c>
      <c r="I115" s="122">
        <f t="shared" si="62"/>
        <v>106</v>
      </c>
      <c r="J115" s="79">
        <v>106</v>
      </c>
      <c r="K115" s="80"/>
      <c r="L115" s="80"/>
      <c r="M115" s="80"/>
      <c r="N115" s="80"/>
      <c r="O115" s="133"/>
      <c r="P115" s="133"/>
      <c r="Q115" s="133"/>
      <c r="R115" s="133"/>
      <c r="S115" s="133">
        <v>9</v>
      </c>
      <c r="T115" s="133"/>
      <c r="U115" s="78"/>
      <c r="V115" s="80"/>
      <c r="W115" s="80"/>
      <c r="X115" s="78"/>
      <c r="Y115" s="78"/>
      <c r="Z115" s="78"/>
      <c r="AA115" s="78"/>
      <c r="AB115" s="78"/>
      <c r="AC115" s="78"/>
      <c r="AD115" s="86"/>
      <c r="AE115" s="86"/>
      <c r="AF115" s="86"/>
      <c r="AG115" s="86"/>
      <c r="AH115" s="86"/>
      <c r="AI115" s="86"/>
      <c r="AJ115" s="86"/>
      <c r="AK115" s="86"/>
      <c r="AL115" s="86"/>
      <c r="AM115" s="86"/>
      <c r="AN115" s="86"/>
      <c r="AO115" s="86"/>
      <c r="AP115" s="86"/>
      <c r="AQ115" s="86"/>
      <c r="AR115" s="81">
        <v>100</v>
      </c>
      <c r="AS115" s="81">
        <v>100</v>
      </c>
      <c r="AT115" s="81" t="s">
        <v>256</v>
      </c>
      <c r="AU115" s="81" t="s">
        <v>257</v>
      </c>
      <c r="AV115" s="81">
        <v>100</v>
      </c>
      <c r="AW115" s="81" t="s">
        <v>269</v>
      </c>
      <c r="AX115" s="81" t="s">
        <v>257</v>
      </c>
      <c r="AY115" s="81" t="s">
        <v>271</v>
      </c>
      <c r="AZ115" s="86"/>
      <c r="BA115" s="86"/>
      <c r="BB115" s="86"/>
      <c r="BC115" s="86"/>
      <c r="BD115" s="86"/>
      <c r="BE115" s="86"/>
      <c r="BF115" s="86"/>
      <c r="BG115" s="86"/>
      <c r="BH115" s="81"/>
      <c r="BI115" s="339"/>
      <c r="BJ115" s="86"/>
      <c r="BK115" s="86"/>
      <c r="BL115" s="86"/>
      <c r="BM115" s="86"/>
      <c r="BN115" s="81" t="s">
        <v>260</v>
      </c>
      <c r="BO115" s="81" t="s">
        <v>260</v>
      </c>
      <c r="BP115" s="86" t="s">
        <v>261</v>
      </c>
    </row>
    <row r="116" s="224" customFormat="1" ht="19.5" spans="1:68">
      <c r="A116" s="91">
        <v>34</v>
      </c>
      <c r="B116" s="304" t="s">
        <v>427</v>
      </c>
      <c r="C116" s="321" t="s">
        <v>412</v>
      </c>
      <c r="D116" s="125" t="s">
        <v>426</v>
      </c>
      <c r="E116" s="305" t="s">
        <v>273</v>
      </c>
      <c r="F116" s="306" t="s">
        <v>274</v>
      </c>
      <c r="G116" s="120" t="s">
        <v>279</v>
      </c>
      <c r="H116" s="307" t="s">
        <v>36</v>
      </c>
      <c r="I116" s="122">
        <f t="shared" si="62"/>
        <v>350</v>
      </c>
      <c r="J116" s="79">
        <v>350</v>
      </c>
      <c r="K116" s="80"/>
      <c r="L116" s="80"/>
      <c r="M116" s="80"/>
      <c r="N116" s="80"/>
      <c r="O116" s="133"/>
      <c r="P116" s="133"/>
      <c r="Q116" s="133"/>
      <c r="R116" s="133"/>
      <c r="S116" s="133"/>
      <c r="T116" s="133"/>
      <c r="U116" s="78"/>
      <c r="V116" s="78"/>
      <c r="W116" s="78"/>
      <c r="X116" s="78"/>
      <c r="Y116" s="78"/>
      <c r="Z116" s="78"/>
      <c r="AA116" s="78">
        <v>136.7</v>
      </c>
      <c r="AB116" s="78"/>
      <c r="AC116" s="78"/>
      <c r="AD116" s="86"/>
      <c r="AE116" s="86"/>
      <c r="AF116" s="86"/>
      <c r="AG116" s="86"/>
      <c r="AH116" s="86"/>
      <c r="AI116" s="86"/>
      <c r="AJ116" s="86"/>
      <c r="AK116" s="86"/>
      <c r="AL116" s="86"/>
      <c r="AM116" s="86"/>
      <c r="AN116" s="86"/>
      <c r="AO116" s="86"/>
      <c r="AP116" s="86"/>
      <c r="AQ116" s="86"/>
      <c r="AR116" s="86">
        <v>100</v>
      </c>
      <c r="AS116" s="86">
        <v>100</v>
      </c>
      <c r="AT116" s="86" t="s">
        <v>256</v>
      </c>
      <c r="AU116" s="86" t="s">
        <v>257</v>
      </c>
      <c r="AV116" s="86">
        <v>100</v>
      </c>
      <c r="AW116" s="81" t="s">
        <v>269</v>
      </c>
      <c r="AX116" s="81" t="s">
        <v>257</v>
      </c>
      <c r="AY116" s="81" t="s">
        <v>271</v>
      </c>
      <c r="AZ116" s="86"/>
      <c r="BA116" s="86"/>
      <c r="BB116" s="86"/>
      <c r="BC116" s="86"/>
      <c r="BD116" s="86"/>
      <c r="BE116" s="86"/>
      <c r="BF116" s="86"/>
      <c r="BG116" s="86"/>
      <c r="BH116" s="86"/>
      <c r="BI116" s="81"/>
      <c r="BJ116" s="316"/>
      <c r="BK116" s="81"/>
      <c r="BL116" s="81"/>
      <c r="BM116" s="81"/>
      <c r="BN116" s="85" t="s">
        <v>260</v>
      </c>
      <c r="BO116" s="86" t="s">
        <v>260</v>
      </c>
      <c r="BP116" s="86" t="s">
        <v>261</v>
      </c>
    </row>
    <row r="117" s="224" customFormat="1" ht="19.5" spans="1:68">
      <c r="A117" s="91">
        <v>34</v>
      </c>
      <c r="B117" s="327" t="s">
        <v>428</v>
      </c>
      <c r="C117" s="321" t="s">
        <v>412</v>
      </c>
      <c r="D117" s="125" t="s">
        <v>426</v>
      </c>
      <c r="E117" s="305" t="s">
        <v>284</v>
      </c>
      <c r="F117" s="125" t="s">
        <v>285</v>
      </c>
      <c r="G117" s="125" t="s">
        <v>285</v>
      </c>
      <c r="H117" s="307" t="s">
        <v>36</v>
      </c>
      <c r="I117" s="122">
        <f t="shared" si="62"/>
        <v>600</v>
      </c>
      <c r="J117" s="8"/>
      <c r="K117" s="8">
        <v>420</v>
      </c>
      <c r="L117" s="8">
        <v>180</v>
      </c>
      <c r="M117" s="80"/>
      <c r="N117" s="80"/>
      <c r="O117" s="133"/>
      <c r="P117" s="133"/>
      <c r="Q117" s="133"/>
      <c r="R117" s="133"/>
      <c r="S117" s="133"/>
      <c r="T117" s="133"/>
      <c r="U117" s="78"/>
      <c r="V117" s="78"/>
      <c r="W117" s="78"/>
      <c r="X117" s="78"/>
      <c r="Y117" s="78"/>
      <c r="Z117" s="78"/>
      <c r="AA117" s="78"/>
      <c r="AB117" s="78"/>
      <c r="AC117" s="78"/>
      <c r="AD117" s="86"/>
      <c r="AE117" s="86"/>
      <c r="AF117" s="86"/>
      <c r="AG117" s="86"/>
      <c r="AH117" s="86"/>
      <c r="AI117" s="86"/>
      <c r="AJ117" s="86"/>
      <c r="AK117" s="86"/>
      <c r="AL117" s="86"/>
      <c r="AM117" s="86"/>
      <c r="AN117" s="86"/>
      <c r="AO117" s="86"/>
      <c r="AP117" s="86"/>
      <c r="AQ117" s="86"/>
      <c r="AR117" s="85">
        <v>100</v>
      </c>
      <c r="AS117" s="85">
        <v>100</v>
      </c>
      <c r="AT117" s="85" t="s">
        <v>256</v>
      </c>
      <c r="AU117" s="85" t="s">
        <v>257</v>
      </c>
      <c r="AV117" s="85">
        <v>100</v>
      </c>
      <c r="AW117" s="81" t="s">
        <v>269</v>
      </c>
      <c r="AX117" s="81" t="s">
        <v>257</v>
      </c>
      <c r="AY117" s="81" t="s">
        <v>271</v>
      </c>
      <c r="AZ117" s="86"/>
      <c r="BA117" s="316"/>
      <c r="BB117" s="316"/>
      <c r="BC117" s="324"/>
      <c r="BD117" s="86"/>
      <c r="BE117" s="86"/>
      <c r="BF117" s="86"/>
      <c r="BG117" s="86"/>
      <c r="BH117" s="86"/>
      <c r="BI117" s="86"/>
      <c r="BJ117" s="86"/>
      <c r="BK117" s="86">
        <v>1.6</v>
      </c>
      <c r="BL117" s="86"/>
      <c r="BM117" s="86"/>
      <c r="BN117" s="308" t="s">
        <v>260</v>
      </c>
      <c r="BO117" s="308" t="s">
        <v>260</v>
      </c>
      <c r="BP117" s="86" t="s">
        <v>261</v>
      </c>
    </row>
    <row r="118" s="224" customFormat="1" ht="19.5" spans="1:68">
      <c r="A118" s="296">
        <v>35</v>
      </c>
      <c r="B118" s="297"/>
      <c r="C118" s="320" t="s">
        <v>412</v>
      </c>
      <c r="D118" s="347" t="s">
        <v>429</v>
      </c>
      <c r="E118" s="298"/>
      <c r="F118" s="298"/>
      <c r="G118" s="298"/>
      <c r="H118" s="298"/>
      <c r="I118" s="300">
        <f t="shared" si="62"/>
        <v>555</v>
      </c>
      <c r="J118" s="302">
        <f>SUM(J119:J120)</f>
        <v>555</v>
      </c>
      <c r="K118" s="302">
        <f t="shared" ref="K118:AQ118" si="72">SUM(K119:K120)</f>
        <v>0</v>
      </c>
      <c r="L118" s="302">
        <f t="shared" si="72"/>
        <v>0</v>
      </c>
      <c r="M118" s="302">
        <f t="shared" si="72"/>
        <v>1</v>
      </c>
      <c r="N118" s="302">
        <f t="shared" si="72"/>
        <v>1</v>
      </c>
      <c r="O118" s="302">
        <f t="shared" si="72"/>
        <v>8.1</v>
      </c>
      <c r="P118" s="302">
        <f t="shared" si="72"/>
        <v>0</v>
      </c>
      <c r="Q118" s="302">
        <f t="shared" si="72"/>
        <v>0</v>
      </c>
      <c r="R118" s="302">
        <f t="shared" si="72"/>
        <v>0</v>
      </c>
      <c r="S118" s="302">
        <f t="shared" si="72"/>
        <v>5</v>
      </c>
      <c r="T118" s="302">
        <f t="shared" si="72"/>
        <v>0</v>
      </c>
      <c r="U118" s="302">
        <f t="shared" si="72"/>
        <v>0</v>
      </c>
      <c r="V118" s="302">
        <f t="shared" si="72"/>
        <v>0</v>
      </c>
      <c r="W118" s="302">
        <f t="shared" si="72"/>
        <v>0</v>
      </c>
      <c r="X118" s="302">
        <f t="shared" si="72"/>
        <v>0</v>
      </c>
      <c r="Y118" s="302">
        <f t="shared" si="72"/>
        <v>0</v>
      </c>
      <c r="Z118" s="302">
        <f t="shared" si="72"/>
        <v>0</v>
      </c>
      <c r="AA118" s="302">
        <f t="shared" si="72"/>
        <v>0</v>
      </c>
      <c r="AB118" s="302">
        <f t="shared" si="72"/>
        <v>0</v>
      </c>
      <c r="AC118" s="302">
        <f t="shared" si="72"/>
        <v>0</v>
      </c>
      <c r="AD118" s="302">
        <f t="shared" si="72"/>
        <v>0</v>
      </c>
      <c r="AE118" s="302">
        <f t="shared" si="72"/>
        <v>0</v>
      </c>
      <c r="AF118" s="302">
        <f t="shared" si="72"/>
        <v>0</v>
      </c>
      <c r="AG118" s="302">
        <f t="shared" si="72"/>
        <v>0</v>
      </c>
      <c r="AH118" s="302">
        <f t="shared" si="72"/>
        <v>0</v>
      </c>
      <c r="AI118" s="302">
        <f t="shared" si="72"/>
        <v>0</v>
      </c>
      <c r="AJ118" s="302">
        <f t="shared" si="72"/>
        <v>0</v>
      </c>
      <c r="AK118" s="302">
        <f t="shared" si="72"/>
        <v>0</v>
      </c>
      <c r="AL118" s="302">
        <f t="shared" si="72"/>
        <v>0</v>
      </c>
      <c r="AM118" s="302">
        <f t="shared" si="72"/>
        <v>0</v>
      </c>
      <c r="AN118" s="302">
        <f t="shared" si="72"/>
        <v>0</v>
      </c>
      <c r="AO118" s="302">
        <f t="shared" si="72"/>
        <v>0</v>
      </c>
      <c r="AP118" s="302">
        <f t="shared" si="72"/>
        <v>0</v>
      </c>
      <c r="AQ118" s="302">
        <f t="shared" si="72"/>
        <v>0</v>
      </c>
      <c r="AR118" s="302">
        <v>100</v>
      </c>
      <c r="AS118" s="302">
        <v>100</v>
      </c>
      <c r="AT118" s="302" t="s">
        <v>256</v>
      </c>
      <c r="AU118" s="302" t="s">
        <v>257</v>
      </c>
      <c r="AV118" s="302">
        <v>100</v>
      </c>
      <c r="AW118" s="302" t="s">
        <v>269</v>
      </c>
      <c r="AX118" s="302" t="s">
        <v>270</v>
      </c>
      <c r="AY118" s="302" t="s">
        <v>271</v>
      </c>
      <c r="AZ118" s="302">
        <f>SUM(AZ119:AZ120)</f>
        <v>0</v>
      </c>
      <c r="BA118" s="302">
        <f t="shared" ref="BA118:BL118" si="73">SUM(BA119:BA120)</f>
        <v>0</v>
      </c>
      <c r="BB118" s="302">
        <f t="shared" si="73"/>
        <v>0</v>
      </c>
      <c r="BC118" s="302">
        <f t="shared" si="73"/>
        <v>0</v>
      </c>
      <c r="BD118" s="302">
        <f t="shared" si="73"/>
        <v>0</v>
      </c>
      <c r="BE118" s="302">
        <f t="shared" si="73"/>
        <v>0</v>
      </c>
      <c r="BF118" s="302">
        <f t="shared" si="73"/>
        <v>0</v>
      </c>
      <c r="BG118" s="302">
        <f t="shared" si="73"/>
        <v>0</v>
      </c>
      <c r="BH118" s="302">
        <f t="shared" si="73"/>
        <v>0</v>
      </c>
      <c r="BI118" s="302">
        <f t="shared" si="73"/>
        <v>0</v>
      </c>
      <c r="BJ118" s="302">
        <f t="shared" si="73"/>
        <v>0</v>
      </c>
      <c r="BK118" s="302">
        <f t="shared" si="73"/>
        <v>0</v>
      </c>
      <c r="BL118" s="302">
        <f t="shared" si="73"/>
        <v>0</v>
      </c>
      <c r="BM118" s="302">
        <f>SUM(BM119:BM119)</f>
        <v>0</v>
      </c>
      <c r="BN118" s="303" t="s">
        <v>260</v>
      </c>
      <c r="BO118" s="303" t="s">
        <v>260</v>
      </c>
      <c r="BP118" s="303" t="s">
        <v>261</v>
      </c>
    </row>
    <row r="119" s="224" customFormat="1" ht="31.5" spans="1:68">
      <c r="A119" s="91">
        <v>35</v>
      </c>
      <c r="B119" s="304" t="s">
        <v>430</v>
      </c>
      <c r="C119" s="321" t="s">
        <v>412</v>
      </c>
      <c r="D119" s="125" t="s">
        <v>431</v>
      </c>
      <c r="E119" s="305" t="s">
        <v>273</v>
      </c>
      <c r="F119" s="306" t="s">
        <v>299</v>
      </c>
      <c r="G119" s="120" t="s">
        <v>300</v>
      </c>
      <c r="H119" s="307" t="s">
        <v>36</v>
      </c>
      <c r="I119" s="122">
        <f t="shared" si="62"/>
        <v>492</v>
      </c>
      <c r="J119" s="133">
        <v>492</v>
      </c>
      <c r="K119" s="78"/>
      <c r="L119" s="78"/>
      <c r="M119" s="80">
        <v>1</v>
      </c>
      <c r="N119" s="80">
        <v>1</v>
      </c>
      <c r="O119" s="133">
        <v>8.1</v>
      </c>
      <c r="P119" s="133"/>
      <c r="Q119" s="133"/>
      <c r="R119" s="133"/>
      <c r="S119" s="133"/>
      <c r="T119" s="133"/>
      <c r="U119" s="78"/>
      <c r="V119" s="78"/>
      <c r="W119" s="78"/>
      <c r="X119" s="78"/>
      <c r="Y119" s="78"/>
      <c r="Z119" s="78"/>
      <c r="AA119" s="78"/>
      <c r="AB119" s="78"/>
      <c r="AC119" s="78"/>
      <c r="AD119" s="86"/>
      <c r="AE119" s="86"/>
      <c r="AF119" s="86"/>
      <c r="AG119" s="86"/>
      <c r="AH119" s="86"/>
      <c r="AI119" s="86"/>
      <c r="AJ119" s="86"/>
      <c r="AK119" s="86"/>
      <c r="AL119" s="86"/>
      <c r="AM119" s="86"/>
      <c r="AN119" s="86"/>
      <c r="AO119" s="86"/>
      <c r="AP119" s="86"/>
      <c r="AQ119" s="86"/>
      <c r="AR119" s="85">
        <v>100</v>
      </c>
      <c r="AS119" s="85">
        <v>100</v>
      </c>
      <c r="AT119" s="85" t="s">
        <v>256</v>
      </c>
      <c r="AU119" s="81" t="s">
        <v>257</v>
      </c>
      <c r="AV119" s="85">
        <v>100</v>
      </c>
      <c r="AW119" s="81" t="s">
        <v>269</v>
      </c>
      <c r="AX119" s="81" t="s">
        <v>257</v>
      </c>
      <c r="AY119" s="81" t="s">
        <v>271</v>
      </c>
      <c r="AZ119" s="339"/>
      <c r="BA119" s="339"/>
      <c r="BB119" s="339"/>
      <c r="BC119" s="339"/>
      <c r="BD119" s="86"/>
      <c r="BE119" s="86"/>
      <c r="BF119" s="316"/>
      <c r="BG119" s="86"/>
      <c r="BH119" s="86"/>
      <c r="BI119" s="86"/>
      <c r="BJ119" s="86"/>
      <c r="BK119" s="86"/>
      <c r="BL119" s="86"/>
      <c r="BM119" s="86"/>
      <c r="BN119" s="326" t="s">
        <v>260</v>
      </c>
      <c r="BO119" s="81" t="s">
        <v>260</v>
      </c>
      <c r="BP119" s="81" t="s">
        <v>261</v>
      </c>
    </row>
    <row r="120" s="224" customFormat="1" ht="19.5" spans="1:68">
      <c r="A120" s="91">
        <v>35</v>
      </c>
      <c r="B120" s="304" t="s">
        <v>328</v>
      </c>
      <c r="C120" s="321" t="s">
        <v>412</v>
      </c>
      <c r="D120" s="125" t="s">
        <v>431</v>
      </c>
      <c r="E120" s="305" t="s">
        <v>273</v>
      </c>
      <c r="F120" s="306" t="s">
        <v>274</v>
      </c>
      <c r="G120" s="120" t="s">
        <v>330</v>
      </c>
      <c r="H120" s="307" t="s">
        <v>36</v>
      </c>
      <c r="I120" s="122">
        <f t="shared" si="62"/>
        <v>63</v>
      </c>
      <c r="J120" s="80">
        <v>63</v>
      </c>
      <c r="K120" s="80"/>
      <c r="L120" s="80"/>
      <c r="M120" s="80"/>
      <c r="N120" s="80"/>
      <c r="O120" s="133"/>
      <c r="P120" s="133"/>
      <c r="Q120" s="133"/>
      <c r="R120" s="133"/>
      <c r="S120" s="133">
        <v>5</v>
      </c>
      <c r="T120" s="133"/>
      <c r="U120" s="78"/>
      <c r="V120" s="80"/>
      <c r="W120" s="80"/>
      <c r="X120" s="78"/>
      <c r="Y120" s="78"/>
      <c r="Z120" s="78"/>
      <c r="AA120" s="78"/>
      <c r="AB120" s="78"/>
      <c r="AC120" s="78"/>
      <c r="AD120" s="86"/>
      <c r="AE120" s="86"/>
      <c r="AF120" s="86"/>
      <c r="AG120" s="86"/>
      <c r="AH120" s="86"/>
      <c r="AI120" s="86"/>
      <c r="AJ120" s="86"/>
      <c r="AK120" s="86"/>
      <c r="AL120" s="86"/>
      <c r="AM120" s="86"/>
      <c r="AN120" s="86"/>
      <c r="AO120" s="86"/>
      <c r="AP120" s="86"/>
      <c r="AQ120" s="86"/>
      <c r="AR120" s="81">
        <v>100</v>
      </c>
      <c r="AS120" s="81">
        <v>100</v>
      </c>
      <c r="AT120" s="81" t="s">
        <v>256</v>
      </c>
      <c r="AU120" s="81" t="s">
        <v>257</v>
      </c>
      <c r="AV120" s="81">
        <v>100</v>
      </c>
      <c r="AW120" s="81" t="s">
        <v>269</v>
      </c>
      <c r="AX120" s="81" t="s">
        <v>257</v>
      </c>
      <c r="AY120" s="81" t="s">
        <v>271</v>
      </c>
      <c r="AZ120" s="86"/>
      <c r="BA120" s="86"/>
      <c r="BB120" s="86"/>
      <c r="BC120" s="86"/>
      <c r="BD120" s="86"/>
      <c r="BE120" s="86"/>
      <c r="BF120" s="86"/>
      <c r="BG120" s="86"/>
      <c r="BH120" s="81"/>
      <c r="BI120" s="339"/>
      <c r="BJ120" s="86"/>
      <c r="BK120" s="86"/>
      <c r="BL120" s="86"/>
      <c r="BM120" s="86"/>
      <c r="BN120" s="81" t="s">
        <v>260</v>
      </c>
      <c r="BO120" s="81" t="s">
        <v>260</v>
      </c>
      <c r="BP120" s="86" t="s">
        <v>261</v>
      </c>
    </row>
    <row r="121" s="224" customFormat="1" ht="19.5" spans="1:68">
      <c r="A121" s="296">
        <v>36</v>
      </c>
      <c r="B121" s="297"/>
      <c r="C121" s="320" t="s">
        <v>412</v>
      </c>
      <c r="D121" s="298" t="s">
        <v>432</v>
      </c>
      <c r="E121" s="298"/>
      <c r="F121" s="298"/>
      <c r="G121" s="298"/>
      <c r="H121" s="298"/>
      <c r="I121" s="300">
        <f t="shared" si="62"/>
        <v>202</v>
      </c>
      <c r="J121" s="302">
        <f t="shared" ref="J121:BM121" si="74">SUM(J122:J122)</f>
        <v>202</v>
      </c>
      <c r="K121" s="302">
        <f t="shared" si="74"/>
        <v>0</v>
      </c>
      <c r="L121" s="302">
        <f t="shared" si="74"/>
        <v>0</v>
      </c>
      <c r="M121" s="302">
        <f t="shared" si="74"/>
        <v>0</v>
      </c>
      <c r="N121" s="302">
        <f t="shared" si="74"/>
        <v>0</v>
      </c>
      <c r="O121" s="302">
        <f t="shared" si="74"/>
        <v>0</v>
      </c>
      <c r="P121" s="302">
        <f t="shared" si="74"/>
        <v>0</v>
      </c>
      <c r="Q121" s="302">
        <f t="shared" si="74"/>
        <v>0</v>
      </c>
      <c r="R121" s="302">
        <f t="shared" si="74"/>
        <v>0</v>
      </c>
      <c r="S121" s="302">
        <f t="shared" si="74"/>
        <v>17</v>
      </c>
      <c r="T121" s="302">
        <f t="shared" si="74"/>
        <v>0</v>
      </c>
      <c r="U121" s="302">
        <f t="shared" si="74"/>
        <v>0</v>
      </c>
      <c r="V121" s="302">
        <f t="shared" si="74"/>
        <v>0</v>
      </c>
      <c r="W121" s="302">
        <f t="shared" si="74"/>
        <v>0</v>
      </c>
      <c r="X121" s="302">
        <f t="shared" si="74"/>
        <v>0</v>
      </c>
      <c r="Y121" s="302">
        <f t="shared" si="74"/>
        <v>0</v>
      </c>
      <c r="Z121" s="302">
        <f t="shared" si="74"/>
        <v>0</v>
      </c>
      <c r="AA121" s="302">
        <f t="shared" si="74"/>
        <v>0</v>
      </c>
      <c r="AB121" s="302">
        <f t="shared" si="74"/>
        <v>0</v>
      </c>
      <c r="AC121" s="302">
        <f t="shared" si="74"/>
        <v>0</v>
      </c>
      <c r="AD121" s="302">
        <f t="shared" si="74"/>
        <v>0</v>
      </c>
      <c r="AE121" s="302">
        <f t="shared" si="74"/>
        <v>0</v>
      </c>
      <c r="AF121" s="302">
        <f t="shared" si="74"/>
        <v>0</v>
      </c>
      <c r="AG121" s="302">
        <f t="shared" si="74"/>
        <v>0</v>
      </c>
      <c r="AH121" s="302">
        <f t="shared" si="74"/>
        <v>0</v>
      </c>
      <c r="AI121" s="302">
        <f t="shared" si="74"/>
        <v>0</v>
      </c>
      <c r="AJ121" s="302">
        <f t="shared" si="74"/>
        <v>0</v>
      </c>
      <c r="AK121" s="302">
        <f t="shared" si="74"/>
        <v>0</v>
      </c>
      <c r="AL121" s="302">
        <f t="shared" si="74"/>
        <v>0</v>
      </c>
      <c r="AM121" s="302">
        <f t="shared" si="74"/>
        <v>0</v>
      </c>
      <c r="AN121" s="302">
        <f t="shared" si="74"/>
        <v>0</v>
      </c>
      <c r="AO121" s="302">
        <f t="shared" si="74"/>
        <v>0</v>
      </c>
      <c r="AP121" s="302">
        <f t="shared" si="74"/>
        <v>0</v>
      </c>
      <c r="AQ121" s="302">
        <f t="shared" si="74"/>
        <v>0</v>
      </c>
      <c r="AR121" s="302">
        <v>100</v>
      </c>
      <c r="AS121" s="302">
        <v>100</v>
      </c>
      <c r="AT121" s="302" t="s">
        <v>256</v>
      </c>
      <c r="AU121" s="302" t="s">
        <v>257</v>
      </c>
      <c r="AV121" s="302">
        <v>100</v>
      </c>
      <c r="AW121" s="302" t="s">
        <v>269</v>
      </c>
      <c r="AX121" s="302" t="s">
        <v>270</v>
      </c>
      <c r="AY121" s="302" t="s">
        <v>271</v>
      </c>
      <c r="AZ121" s="302">
        <f t="shared" si="74"/>
        <v>0</v>
      </c>
      <c r="BA121" s="302">
        <f t="shared" si="74"/>
        <v>0</v>
      </c>
      <c r="BB121" s="302">
        <f t="shared" si="74"/>
        <v>0</v>
      </c>
      <c r="BC121" s="302">
        <f t="shared" si="74"/>
        <v>0</v>
      </c>
      <c r="BD121" s="302">
        <f t="shared" si="74"/>
        <v>0</v>
      </c>
      <c r="BE121" s="302">
        <f t="shared" si="74"/>
        <v>0</v>
      </c>
      <c r="BF121" s="302">
        <f t="shared" si="74"/>
        <v>0</v>
      </c>
      <c r="BG121" s="302">
        <f t="shared" si="74"/>
        <v>0</v>
      </c>
      <c r="BH121" s="302">
        <f t="shared" si="74"/>
        <v>0</v>
      </c>
      <c r="BI121" s="302">
        <f t="shared" si="74"/>
        <v>0</v>
      </c>
      <c r="BJ121" s="302">
        <f t="shared" si="74"/>
        <v>0</v>
      </c>
      <c r="BK121" s="302">
        <f t="shared" si="74"/>
        <v>0</v>
      </c>
      <c r="BL121" s="302">
        <f t="shared" si="74"/>
        <v>0</v>
      </c>
      <c r="BM121" s="302">
        <f t="shared" si="74"/>
        <v>0</v>
      </c>
      <c r="BN121" s="303" t="s">
        <v>260</v>
      </c>
      <c r="BO121" s="303" t="s">
        <v>260</v>
      </c>
      <c r="BP121" s="303" t="s">
        <v>261</v>
      </c>
    </row>
    <row r="122" s="224" customFormat="1" ht="19.5" spans="1:68">
      <c r="A122" s="91">
        <v>36</v>
      </c>
      <c r="B122" s="304" t="s">
        <v>328</v>
      </c>
      <c r="C122" s="321" t="s">
        <v>412</v>
      </c>
      <c r="D122" s="125" t="s">
        <v>433</v>
      </c>
      <c r="E122" s="305" t="s">
        <v>273</v>
      </c>
      <c r="F122" s="306" t="s">
        <v>274</v>
      </c>
      <c r="G122" s="120" t="s">
        <v>330</v>
      </c>
      <c r="H122" s="307" t="s">
        <v>36</v>
      </c>
      <c r="I122" s="122">
        <f t="shared" si="62"/>
        <v>202</v>
      </c>
      <c r="J122" s="80">
        <v>202</v>
      </c>
      <c r="K122" s="80"/>
      <c r="L122" s="80"/>
      <c r="M122" s="80"/>
      <c r="N122" s="80"/>
      <c r="O122" s="345"/>
      <c r="P122" s="345"/>
      <c r="Q122" s="345"/>
      <c r="R122" s="345"/>
      <c r="S122" s="78">
        <v>17</v>
      </c>
      <c r="T122" s="345"/>
      <c r="U122" s="345"/>
      <c r="V122" s="80"/>
      <c r="W122" s="80"/>
      <c r="X122" s="345"/>
      <c r="Y122" s="345"/>
      <c r="Z122" s="345"/>
      <c r="AA122" s="345"/>
      <c r="AB122" s="345"/>
      <c r="AC122" s="345"/>
      <c r="AD122" s="345"/>
      <c r="AE122" s="345"/>
      <c r="AF122" s="345"/>
      <c r="AG122" s="345"/>
      <c r="AH122" s="345"/>
      <c r="AI122" s="345"/>
      <c r="AJ122" s="345"/>
      <c r="AK122" s="345"/>
      <c r="AL122" s="345"/>
      <c r="AM122" s="345"/>
      <c r="AN122" s="345"/>
      <c r="AO122" s="345"/>
      <c r="AP122" s="345"/>
      <c r="AQ122" s="345"/>
      <c r="AR122" s="81">
        <v>100</v>
      </c>
      <c r="AS122" s="81">
        <v>100</v>
      </c>
      <c r="AT122" s="81" t="s">
        <v>256</v>
      </c>
      <c r="AU122" s="81" t="s">
        <v>257</v>
      </c>
      <c r="AV122" s="81">
        <v>100</v>
      </c>
      <c r="AW122" s="81" t="s">
        <v>269</v>
      </c>
      <c r="AX122" s="81" t="s">
        <v>257</v>
      </c>
      <c r="AY122" s="81" t="s">
        <v>271</v>
      </c>
      <c r="AZ122" s="345"/>
      <c r="BA122" s="345"/>
      <c r="BB122" s="345"/>
      <c r="BC122" s="345"/>
      <c r="BD122" s="345"/>
      <c r="BE122" s="345"/>
      <c r="BF122" s="345"/>
      <c r="BG122" s="345"/>
      <c r="BH122" s="80"/>
      <c r="BI122" s="346"/>
      <c r="BJ122" s="78"/>
      <c r="BK122" s="345"/>
      <c r="BL122" s="345"/>
      <c r="BM122" s="345"/>
      <c r="BN122" s="81" t="s">
        <v>260</v>
      </c>
      <c r="BO122" s="81" t="s">
        <v>260</v>
      </c>
      <c r="BP122" s="86" t="s">
        <v>261</v>
      </c>
    </row>
    <row r="123" s="219" customFormat="1" ht="15.75" spans="1:68">
      <c r="A123" s="293" t="s">
        <v>434</v>
      </c>
      <c r="B123" s="317"/>
      <c r="C123" s="318"/>
      <c r="D123" s="292" t="s">
        <v>435</v>
      </c>
      <c r="E123" s="292"/>
      <c r="F123" s="292"/>
      <c r="G123" s="292"/>
      <c r="H123" s="292"/>
      <c r="I123" s="294">
        <f t="shared" si="62"/>
        <v>39131</v>
      </c>
      <c r="J123" s="294">
        <f t="shared" ref="J123:AQ123" si="75">SUM(J126,J129,J133,J124,J137,J140,J146,J151,J153,J155)</f>
        <v>18489</v>
      </c>
      <c r="K123" s="294">
        <f t="shared" si="75"/>
        <v>4834</v>
      </c>
      <c r="L123" s="294">
        <f t="shared" si="75"/>
        <v>15808</v>
      </c>
      <c r="M123" s="294">
        <f t="shared" si="75"/>
        <v>10</v>
      </c>
      <c r="N123" s="294">
        <f t="shared" si="75"/>
        <v>5</v>
      </c>
      <c r="O123" s="294">
        <f t="shared" si="75"/>
        <v>75.5</v>
      </c>
      <c r="P123" s="294">
        <f t="shared" si="75"/>
        <v>0</v>
      </c>
      <c r="Q123" s="294">
        <f t="shared" si="75"/>
        <v>0</v>
      </c>
      <c r="R123" s="294">
        <f t="shared" si="75"/>
        <v>0</v>
      </c>
      <c r="S123" s="294">
        <f t="shared" si="75"/>
        <v>134</v>
      </c>
      <c r="T123" s="294">
        <f t="shared" si="75"/>
        <v>0</v>
      </c>
      <c r="U123" s="294">
        <f t="shared" si="75"/>
        <v>0</v>
      </c>
      <c r="V123" s="294">
        <f t="shared" si="75"/>
        <v>0</v>
      </c>
      <c r="W123" s="294">
        <f t="shared" si="75"/>
        <v>0</v>
      </c>
      <c r="X123" s="294">
        <f t="shared" si="75"/>
        <v>0</v>
      </c>
      <c r="Y123" s="294">
        <f t="shared" si="75"/>
        <v>0</v>
      </c>
      <c r="Z123" s="294">
        <f t="shared" si="75"/>
        <v>0</v>
      </c>
      <c r="AA123" s="294">
        <f t="shared" si="75"/>
        <v>0</v>
      </c>
      <c r="AB123" s="294">
        <f t="shared" si="75"/>
        <v>0</v>
      </c>
      <c r="AC123" s="294">
        <f t="shared" si="75"/>
        <v>0</v>
      </c>
      <c r="AD123" s="294">
        <f t="shared" si="75"/>
        <v>0</v>
      </c>
      <c r="AE123" s="294">
        <f t="shared" si="75"/>
        <v>0</v>
      </c>
      <c r="AF123" s="294">
        <f t="shared" si="75"/>
        <v>0</v>
      </c>
      <c r="AG123" s="294">
        <f t="shared" si="75"/>
        <v>0</v>
      </c>
      <c r="AH123" s="294">
        <f t="shared" si="75"/>
        <v>2</v>
      </c>
      <c r="AI123" s="294">
        <f t="shared" si="75"/>
        <v>0</v>
      </c>
      <c r="AJ123" s="294">
        <f t="shared" si="75"/>
        <v>0</v>
      </c>
      <c r="AK123" s="294">
        <f t="shared" si="75"/>
        <v>0</v>
      </c>
      <c r="AL123" s="294">
        <f t="shared" si="75"/>
        <v>0</v>
      </c>
      <c r="AM123" s="294">
        <f t="shared" si="75"/>
        <v>0</v>
      </c>
      <c r="AN123" s="294">
        <f t="shared" si="75"/>
        <v>0</v>
      </c>
      <c r="AO123" s="294">
        <f t="shared" si="75"/>
        <v>0</v>
      </c>
      <c r="AP123" s="294">
        <f t="shared" si="75"/>
        <v>0</v>
      </c>
      <c r="AQ123" s="294">
        <f t="shared" si="75"/>
        <v>1</v>
      </c>
      <c r="AR123" s="294">
        <v>100</v>
      </c>
      <c r="AS123" s="294">
        <v>100</v>
      </c>
      <c r="AT123" s="294" t="s">
        <v>264</v>
      </c>
      <c r="AU123" s="294" t="s">
        <v>257</v>
      </c>
      <c r="AV123" s="294">
        <v>100</v>
      </c>
      <c r="AW123" s="294" t="s">
        <v>265</v>
      </c>
      <c r="AX123" s="294" t="s">
        <v>257</v>
      </c>
      <c r="AY123" s="294" t="s">
        <v>266</v>
      </c>
      <c r="AZ123" s="294">
        <f t="shared" ref="AZ123:BM123" si="76">SUM(AZ126,AZ129,AZ133,AZ124,AZ137,AZ140,AZ146,AZ151,AZ153,AZ155)</f>
        <v>0</v>
      </c>
      <c r="BA123" s="294">
        <f t="shared" si="76"/>
        <v>0</v>
      </c>
      <c r="BB123" s="294">
        <f t="shared" si="76"/>
        <v>0</v>
      </c>
      <c r="BC123" s="294">
        <f t="shared" si="76"/>
        <v>0</v>
      </c>
      <c r="BD123" s="294">
        <f t="shared" si="76"/>
        <v>0</v>
      </c>
      <c r="BE123" s="294">
        <f t="shared" si="76"/>
        <v>0</v>
      </c>
      <c r="BF123" s="294">
        <f t="shared" si="76"/>
        <v>0</v>
      </c>
      <c r="BG123" s="294">
        <f t="shared" si="76"/>
        <v>0</v>
      </c>
      <c r="BH123" s="294">
        <f t="shared" si="76"/>
        <v>0</v>
      </c>
      <c r="BI123" s="294">
        <f t="shared" si="76"/>
        <v>0</v>
      </c>
      <c r="BJ123" s="294">
        <f t="shared" si="76"/>
        <v>0</v>
      </c>
      <c r="BK123" s="294">
        <f t="shared" si="76"/>
        <v>3.2</v>
      </c>
      <c r="BL123" s="294">
        <f t="shared" si="76"/>
        <v>0</v>
      </c>
      <c r="BM123" s="294">
        <f t="shared" si="76"/>
        <v>0</v>
      </c>
      <c r="BN123" s="295" t="s">
        <v>260</v>
      </c>
      <c r="BO123" s="295" t="s">
        <v>260</v>
      </c>
      <c r="BP123" s="295" t="s">
        <v>261</v>
      </c>
    </row>
    <row r="124" s="229" customFormat="1" ht="19.5" spans="1:68">
      <c r="A124" s="296">
        <v>37</v>
      </c>
      <c r="B124" s="297"/>
      <c r="C124" s="320" t="s">
        <v>436</v>
      </c>
      <c r="D124" s="298" t="s">
        <v>360</v>
      </c>
      <c r="E124" s="298"/>
      <c r="F124" s="298"/>
      <c r="G124" s="298"/>
      <c r="H124" s="298"/>
      <c r="I124" s="300">
        <f t="shared" si="62"/>
        <v>544</v>
      </c>
      <c r="J124" s="302">
        <f t="shared" ref="J124:BO124" si="77">J125</f>
        <v>544</v>
      </c>
      <c r="K124" s="302">
        <f t="shared" si="77"/>
        <v>0</v>
      </c>
      <c r="L124" s="302">
        <f t="shared" si="77"/>
        <v>0</v>
      </c>
      <c r="M124" s="302">
        <f t="shared" si="77"/>
        <v>0</v>
      </c>
      <c r="N124" s="302">
        <f t="shared" si="77"/>
        <v>0</v>
      </c>
      <c r="O124" s="302">
        <f t="shared" si="77"/>
        <v>0</v>
      </c>
      <c r="P124" s="302">
        <f t="shared" si="77"/>
        <v>0</v>
      </c>
      <c r="Q124" s="302">
        <f t="shared" si="77"/>
        <v>0</v>
      </c>
      <c r="R124" s="302">
        <f t="shared" si="77"/>
        <v>0</v>
      </c>
      <c r="S124" s="302">
        <f t="shared" si="77"/>
        <v>0</v>
      </c>
      <c r="T124" s="302">
        <f t="shared" si="77"/>
        <v>0</v>
      </c>
      <c r="U124" s="302">
        <f t="shared" si="77"/>
        <v>0</v>
      </c>
      <c r="V124" s="302">
        <f t="shared" si="77"/>
        <v>0</v>
      </c>
      <c r="W124" s="302">
        <f t="shared" si="77"/>
        <v>0</v>
      </c>
      <c r="X124" s="302">
        <f t="shared" si="77"/>
        <v>0</v>
      </c>
      <c r="Y124" s="302">
        <f t="shared" si="77"/>
        <v>0</v>
      </c>
      <c r="Z124" s="302">
        <f t="shared" si="77"/>
        <v>0</v>
      </c>
      <c r="AA124" s="302">
        <f t="shared" si="77"/>
        <v>0</v>
      </c>
      <c r="AB124" s="302">
        <f t="shared" si="77"/>
        <v>0</v>
      </c>
      <c r="AC124" s="302">
        <f t="shared" si="77"/>
        <v>0</v>
      </c>
      <c r="AD124" s="302">
        <f t="shared" si="77"/>
        <v>0</v>
      </c>
      <c r="AE124" s="302">
        <f t="shared" si="77"/>
        <v>0</v>
      </c>
      <c r="AF124" s="302">
        <f t="shared" si="77"/>
        <v>0</v>
      </c>
      <c r="AG124" s="302">
        <f t="shared" si="77"/>
        <v>0</v>
      </c>
      <c r="AH124" s="302">
        <f t="shared" si="77"/>
        <v>0</v>
      </c>
      <c r="AI124" s="302">
        <f t="shared" si="77"/>
        <v>0</v>
      </c>
      <c r="AJ124" s="302">
        <f t="shared" si="77"/>
        <v>0</v>
      </c>
      <c r="AK124" s="302">
        <f t="shared" si="77"/>
        <v>0</v>
      </c>
      <c r="AL124" s="302">
        <f t="shared" si="77"/>
        <v>0</v>
      </c>
      <c r="AM124" s="302">
        <f t="shared" si="77"/>
        <v>0</v>
      </c>
      <c r="AN124" s="302">
        <f t="shared" si="77"/>
        <v>0</v>
      </c>
      <c r="AO124" s="302">
        <f t="shared" si="77"/>
        <v>0</v>
      </c>
      <c r="AP124" s="302">
        <f t="shared" si="77"/>
        <v>0</v>
      </c>
      <c r="AQ124" s="302">
        <f t="shared" si="77"/>
        <v>1</v>
      </c>
      <c r="AR124" s="302">
        <v>100</v>
      </c>
      <c r="AS124" s="302">
        <v>100</v>
      </c>
      <c r="AT124" s="302" t="s">
        <v>256</v>
      </c>
      <c r="AU124" s="302" t="s">
        <v>257</v>
      </c>
      <c r="AV124" s="302">
        <v>100</v>
      </c>
      <c r="AW124" s="302" t="s">
        <v>269</v>
      </c>
      <c r="AX124" s="302" t="s">
        <v>270</v>
      </c>
      <c r="AY124" s="302" t="s">
        <v>271</v>
      </c>
      <c r="AZ124" s="302">
        <f t="shared" si="77"/>
        <v>0</v>
      </c>
      <c r="BA124" s="302">
        <f t="shared" si="77"/>
        <v>0</v>
      </c>
      <c r="BB124" s="302">
        <f t="shared" si="77"/>
        <v>0</v>
      </c>
      <c r="BC124" s="302">
        <f t="shared" si="77"/>
        <v>0</v>
      </c>
      <c r="BD124" s="302">
        <f t="shared" si="77"/>
        <v>0</v>
      </c>
      <c r="BE124" s="302">
        <f t="shared" si="77"/>
        <v>0</v>
      </c>
      <c r="BF124" s="302">
        <f t="shared" si="77"/>
        <v>0</v>
      </c>
      <c r="BG124" s="302">
        <f t="shared" si="77"/>
        <v>0</v>
      </c>
      <c r="BH124" s="302">
        <f t="shared" si="77"/>
        <v>0</v>
      </c>
      <c r="BI124" s="302">
        <f t="shared" si="77"/>
        <v>0</v>
      </c>
      <c r="BJ124" s="302">
        <f t="shared" si="77"/>
        <v>0</v>
      </c>
      <c r="BK124" s="302">
        <f t="shared" si="77"/>
        <v>0</v>
      </c>
      <c r="BL124" s="302">
        <f t="shared" si="77"/>
        <v>0</v>
      </c>
      <c r="BM124" s="302">
        <f t="shared" si="77"/>
        <v>0</v>
      </c>
      <c r="BN124" s="302" t="str">
        <f t="shared" si="77"/>
        <v>是</v>
      </c>
      <c r="BO124" s="302" t="str">
        <f t="shared" si="77"/>
        <v>是</v>
      </c>
      <c r="BP124" s="302" t="str">
        <f t="shared" ref="BP124" si="78">BP125</f>
        <v>≥90%</v>
      </c>
    </row>
    <row r="125" s="229" customFormat="1" ht="19.5" spans="1:68">
      <c r="A125" s="91">
        <v>37</v>
      </c>
      <c r="B125" s="322" t="s">
        <v>437</v>
      </c>
      <c r="C125" s="321" t="s">
        <v>436</v>
      </c>
      <c r="D125" s="327" t="s">
        <v>131</v>
      </c>
      <c r="E125" s="125" t="s">
        <v>284</v>
      </c>
      <c r="F125" s="125" t="s">
        <v>325</v>
      </c>
      <c r="G125" s="306" t="s">
        <v>326</v>
      </c>
      <c r="H125" s="307" t="s">
        <v>36</v>
      </c>
      <c r="I125" s="122">
        <f t="shared" si="62"/>
        <v>544</v>
      </c>
      <c r="J125" s="79">
        <v>544</v>
      </c>
      <c r="K125" s="80"/>
      <c r="L125" s="80"/>
      <c r="M125" s="80"/>
      <c r="N125" s="80"/>
      <c r="O125" s="79"/>
      <c r="P125" s="79"/>
      <c r="Q125" s="79"/>
      <c r="R125" s="79"/>
      <c r="S125" s="79"/>
      <c r="T125" s="79"/>
      <c r="U125" s="80"/>
      <c r="V125" s="80"/>
      <c r="W125" s="80"/>
      <c r="X125" s="80"/>
      <c r="Y125" s="80"/>
      <c r="Z125" s="80"/>
      <c r="AA125" s="80"/>
      <c r="AB125" s="80"/>
      <c r="AC125" s="80"/>
      <c r="AD125" s="81"/>
      <c r="AE125" s="81"/>
      <c r="AF125" s="81"/>
      <c r="AG125" s="81"/>
      <c r="AH125" s="81"/>
      <c r="AI125" s="81"/>
      <c r="AJ125" s="81"/>
      <c r="AK125" s="81"/>
      <c r="AL125" s="81"/>
      <c r="AM125" s="81"/>
      <c r="AN125" s="81"/>
      <c r="AO125" s="81"/>
      <c r="AP125" s="81"/>
      <c r="AQ125" s="81">
        <v>1</v>
      </c>
      <c r="AR125" s="288">
        <v>100</v>
      </c>
      <c r="AS125" s="288">
        <v>100</v>
      </c>
      <c r="AT125" s="288" t="s">
        <v>256</v>
      </c>
      <c r="AU125" s="81" t="s">
        <v>257</v>
      </c>
      <c r="AV125" s="288">
        <v>100</v>
      </c>
      <c r="AW125" s="81" t="s">
        <v>269</v>
      </c>
      <c r="AX125" s="81" t="s">
        <v>257</v>
      </c>
      <c r="AY125" s="81" t="s">
        <v>271</v>
      </c>
      <c r="AZ125" s="81"/>
      <c r="BA125" s="81"/>
      <c r="BB125" s="81"/>
      <c r="BC125" s="81"/>
      <c r="BD125" s="81"/>
      <c r="BE125" s="81"/>
      <c r="BF125" s="81"/>
      <c r="BG125" s="81"/>
      <c r="BH125" s="81"/>
      <c r="BI125" s="81"/>
      <c r="BJ125" s="81"/>
      <c r="BK125" s="81"/>
      <c r="BL125" s="81"/>
      <c r="BM125" s="81"/>
      <c r="BN125" s="326" t="s">
        <v>260</v>
      </c>
      <c r="BO125" s="81" t="s">
        <v>260</v>
      </c>
      <c r="BP125" s="81" t="s">
        <v>261</v>
      </c>
    </row>
    <row r="126" s="229" customFormat="1" ht="19.5" spans="1:68">
      <c r="A126" s="348">
        <v>38</v>
      </c>
      <c r="B126" s="297"/>
      <c r="C126" s="320" t="s">
        <v>436</v>
      </c>
      <c r="D126" s="298" t="s">
        <v>438</v>
      </c>
      <c r="E126" s="298"/>
      <c r="F126" s="298"/>
      <c r="G126" s="298"/>
      <c r="H126" s="298"/>
      <c r="I126" s="300">
        <f t="shared" si="62"/>
        <v>4317</v>
      </c>
      <c r="J126" s="302">
        <f>SUM(J127:J128)</f>
        <v>4317</v>
      </c>
      <c r="K126" s="302">
        <f t="shared" ref="K126:AQ126" si="79">SUM(K127:K128)</f>
        <v>0</v>
      </c>
      <c r="L126" s="302">
        <f t="shared" si="79"/>
        <v>0</v>
      </c>
      <c r="M126" s="302">
        <f t="shared" si="79"/>
        <v>0</v>
      </c>
      <c r="N126" s="302">
        <f t="shared" si="79"/>
        <v>0</v>
      </c>
      <c r="O126" s="302">
        <f t="shared" si="79"/>
        <v>0</v>
      </c>
      <c r="P126" s="302">
        <f t="shared" si="79"/>
        <v>0</v>
      </c>
      <c r="Q126" s="302">
        <f t="shared" si="79"/>
        <v>0</v>
      </c>
      <c r="R126" s="302">
        <f t="shared" si="79"/>
        <v>0</v>
      </c>
      <c r="S126" s="302">
        <f t="shared" si="79"/>
        <v>16</v>
      </c>
      <c r="T126" s="302">
        <f t="shared" si="79"/>
        <v>0</v>
      </c>
      <c r="U126" s="302">
        <f t="shared" si="79"/>
        <v>0</v>
      </c>
      <c r="V126" s="302">
        <f t="shared" si="79"/>
        <v>0</v>
      </c>
      <c r="W126" s="302">
        <f t="shared" si="79"/>
        <v>0</v>
      </c>
      <c r="X126" s="302">
        <f t="shared" si="79"/>
        <v>0</v>
      </c>
      <c r="Y126" s="302">
        <f t="shared" si="79"/>
        <v>0</v>
      </c>
      <c r="Z126" s="302">
        <f t="shared" si="79"/>
        <v>0</v>
      </c>
      <c r="AA126" s="302">
        <f t="shared" si="79"/>
        <v>0</v>
      </c>
      <c r="AB126" s="302">
        <f t="shared" si="79"/>
        <v>0</v>
      </c>
      <c r="AC126" s="302">
        <f t="shared" si="79"/>
        <v>0</v>
      </c>
      <c r="AD126" s="302">
        <f t="shared" si="79"/>
        <v>0</v>
      </c>
      <c r="AE126" s="302">
        <f t="shared" si="79"/>
        <v>0</v>
      </c>
      <c r="AF126" s="302">
        <f t="shared" si="79"/>
        <v>0</v>
      </c>
      <c r="AG126" s="302">
        <f t="shared" si="79"/>
        <v>0</v>
      </c>
      <c r="AH126" s="302">
        <f t="shared" si="79"/>
        <v>1</v>
      </c>
      <c r="AI126" s="302">
        <f t="shared" si="79"/>
        <v>0</v>
      </c>
      <c r="AJ126" s="302">
        <f t="shared" si="79"/>
        <v>0</v>
      </c>
      <c r="AK126" s="302">
        <f t="shared" si="79"/>
        <v>0</v>
      </c>
      <c r="AL126" s="302">
        <f t="shared" si="79"/>
        <v>0</v>
      </c>
      <c r="AM126" s="302">
        <f t="shared" si="79"/>
        <v>0</v>
      </c>
      <c r="AN126" s="302">
        <f t="shared" si="79"/>
        <v>0</v>
      </c>
      <c r="AO126" s="302">
        <f t="shared" si="79"/>
        <v>0</v>
      </c>
      <c r="AP126" s="302">
        <f t="shared" si="79"/>
        <v>0</v>
      </c>
      <c r="AQ126" s="302">
        <f t="shared" si="79"/>
        <v>0</v>
      </c>
      <c r="AR126" s="302">
        <v>100</v>
      </c>
      <c r="AS126" s="302">
        <v>100</v>
      </c>
      <c r="AT126" s="302" t="s">
        <v>256</v>
      </c>
      <c r="AU126" s="302" t="s">
        <v>257</v>
      </c>
      <c r="AV126" s="302">
        <v>100</v>
      </c>
      <c r="AW126" s="302" t="s">
        <v>269</v>
      </c>
      <c r="AX126" s="302" t="s">
        <v>270</v>
      </c>
      <c r="AY126" s="302" t="s">
        <v>271</v>
      </c>
      <c r="AZ126" s="302">
        <f>SUM(AZ127:AZ128)</f>
        <v>0</v>
      </c>
      <c r="BA126" s="302">
        <f t="shared" ref="BA126:BL126" si="80">SUM(BA127:BA128)</f>
        <v>0</v>
      </c>
      <c r="BB126" s="302">
        <f t="shared" si="80"/>
        <v>0</v>
      </c>
      <c r="BC126" s="302">
        <f t="shared" si="80"/>
        <v>0</v>
      </c>
      <c r="BD126" s="302">
        <f t="shared" si="80"/>
        <v>0</v>
      </c>
      <c r="BE126" s="302">
        <f t="shared" si="80"/>
        <v>0</v>
      </c>
      <c r="BF126" s="302">
        <f t="shared" si="80"/>
        <v>0</v>
      </c>
      <c r="BG126" s="302">
        <f t="shared" si="80"/>
        <v>0</v>
      </c>
      <c r="BH126" s="302">
        <f t="shared" si="80"/>
        <v>0</v>
      </c>
      <c r="BI126" s="302">
        <f t="shared" si="80"/>
        <v>0</v>
      </c>
      <c r="BJ126" s="302">
        <f t="shared" si="80"/>
        <v>0</v>
      </c>
      <c r="BK126" s="302">
        <f t="shared" si="80"/>
        <v>0</v>
      </c>
      <c r="BL126" s="302">
        <f t="shared" si="80"/>
        <v>0</v>
      </c>
      <c r="BM126" s="302">
        <f>SUM(BM127:BM127)</f>
        <v>0</v>
      </c>
      <c r="BN126" s="303" t="s">
        <v>260</v>
      </c>
      <c r="BO126" s="303" t="s">
        <v>260</v>
      </c>
      <c r="BP126" s="303" t="s">
        <v>261</v>
      </c>
    </row>
    <row r="127" s="229" customFormat="1" ht="19.5" spans="1:68">
      <c r="A127" s="8">
        <v>38</v>
      </c>
      <c r="B127" s="304" t="s">
        <v>328</v>
      </c>
      <c r="C127" s="321" t="s">
        <v>436</v>
      </c>
      <c r="D127" s="125" t="s">
        <v>439</v>
      </c>
      <c r="E127" s="305" t="s">
        <v>273</v>
      </c>
      <c r="F127" s="306" t="s">
        <v>274</v>
      </c>
      <c r="G127" s="120" t="s">
        <v>330</v>
      </c>
      <c r="H127" s="307" t="s">
        <v>36</v>
      </c>
      <c r="I127" s="122">
        <f t="shared" si="62"/>
        <v>190</v>
      </c>
      <c r="J127" s="80">
        <v>190</v>
      </c>
      <c r="K127" s="80"/>
      <c r="L127" s="80"/>
      <c r="M127" s="80"/>
      <c r="N127" s="80"/>
      <c r="O127" s="80"/>
      <c r="P127" s="80"/>
      <c r="Q127" s="80"/>
      <c r="R127" s="80"/>
      <c r="S127" s="80">
        <v>16</v>
      </c>
      <c r="T127" s="80"/>
      <c r="U127" s="80"/>
      <c r="V127" s="80"/>
      <c r="W127" s="80"/>
      <c r="X127" s="80"/>
      <c r="Y127" s="80"/>
      <c r="Z127" s="80"/>
      <c r="AA127" s="80"/>
      <c r="AB127" s="80"/>
      <c r="AC127" s="80"/>
      <c r="AD127" s="80"/>
      <c r="AE127" s="80"/>
      <c r="AF127" s="80"/>
      <c r="AG127" s="80"/>
      <c r="AH127" s="80"/>
      <c r="AI127" s="80"/>
      <c r="AJ127" s="80"/>
      <c r="AK127" s="80"/>
      <c r="AL127" s="80"/>
      <c r="AM127" s="80"/>
      <c r="AN127" s="80"/>
      <c r="AO127" s="80"/>
      <c r="AP127" s="80"/>
      <c r="AQ127" s="80"/>
      <c r="AR127" s="81">
        <v>100</v>
      </c>
      <c r="AS127" s="81">
        <v>100</v>
      </c>
      <c r="AT127" s="81" t="s">
        <v>256</v>
      </c>
      <c r="AU127" s="81" t="s">
        <v>257</v>
      </c>
      <c r="AV127" s="81">
        <v>100</v>
      </c>
      <c r="AW127" s="81" t="s">
        <v>269</v>
      </c>
      <c r="AX127" s="81" t="s">
        <v>257</v>
      </c>
      <c r="AY127" s="81" t="s">
        <v>271</v>
      </c>
      <c r="AZ127" s="80"/>
      <c r="BA127" s="80"/>
      <c r="BB127" s="80"/>
      <c r="BC127" s="80"/>
      <c r="BD127" s="80"/>
      <c r="BE127" s="80"/>
      <c r="BF127" s="80"/>
      <c r="BG127" s="80"/>
      <c r="BH127" s="80"/>
      <c r="BI127" s="329"/>
      <c r="BJ127" s="80"/>
      <c r="BK127" s="80"/>
      <c r="BL127" s="80"/>
      <c r="BM127" s="80"/>
      <c r="BN127" s="81" t="s">
        <v>260</v>
      </c>
      <c r="BO127" s="81" t="s">
        <v>260</v>
      </c>
      <c r="BP127" s="86" t="s">
        <v>261</v>
      </c>
    </row>
    <row r="128" s="224" customFormat="1" ht="19.5" spans="1:68">
      <c r="A128" s="91">
        <v>38</v>
      </c>
      <c r="B128" s="304" t="s">
        <v>440</v>
      </c>
      <c r="C128" s="321" t="s">
        <v>436</v>
      </c>
      <c r="D128" s="125" t="s">
        <v>439</v>
      </c>
      <c r="E128" s="125" t="s">
        <v>321</v>
      </c>
      <c r="F128" s="125" t="s">
        <v>347</v>
      </c>
      <c r="G128" s="306" t="s">
        <v>348</v>
      </c>
      <c r="H128" s="307" t="s">
        <v>36</v>
      </c>
      <c r="I128" s="122">
        <f t="shared" si="62"/>
        <v>4127</v>
      </c>
      <c r="J128" s="79">
        <f>3968+159</f>
        <v>4127</v>
      </c>
      <c r="K128" s="80"/>
      <c r="L128" s="80"/>
      <c r="M128" s="80"/>
      <c r="N128" s="80"/>
      <c r="O128" s="79"/>
      <c r="P128" s="79"/>
      <c r="Q128" s="79"/>
      <c r="R128" s="79"/>
      <c r="S128" s="79"/>
      <c r="T128" s="79"/>
      <c r="U128" s="80"/>
      <c r="V128" s="80"/>
      <c r="W128" s="80"/>
      <c r="X128" s="80"/>
      <c r="Y128" s="80"/>
      <c r="Z128" s="80"/>
      <c r="AA128" s="80"/>
      <c r="AB128" s="80"/>
      <c r="AC128" s="80"/>
      <c r="AD128" s="288"/>
      <c r="AE128" s="288"/>
      <c r="AF128" s="288"/>
      <c r="AG128" s="288"/>
      <c r="AH128" s="288">
        <v>1</v>
      </c>
      <c r="AI128" s="288"/>
      <c r="AJ128" s="288"/>
      <c r="AK128" s="288"/>
      <c r="AL128" s="288"/>
      <c r="AM128" s="288"/>
      <c r="AN128" s="288"/>
      <c r="AO128" s="288"/>
      <c r="AP128" s="288"/>
      <c r="AQ128" s="288"/>
      <c r="AR128" s="288">
        <v>100</v>
      </c>
      <c r="AS128" s="288">
        <v>100</v>
      </c>
      <c r="AT128" s="288" t="s">
        <v>256</v>
      </c>
      <c r="AU128" s="81" t="s">
        <v>257</v>
      </c>
      <c r="AV128" s="288">
        <v>100</v>
      </c>
      <c r="AW128" s="81" t="s">
        <v>269</v>
      </c>
      <c r="AX128" s="81" t="s">
        <v>257</v>
      </c>
      <c r="AY128" s="81" t="s">
        <v>271</v>
      </c>
      <c r="AZ128" s="343"/>
      <c r="BA128" s="349"/>
      <c r="BB128" s="81"/>
      <c r="BC128" s="349"/>
      <c r="BD128" s="201"/>
      <c r="BE128" s="201"/>
      <c r="BF128" s="201"/>
      <c r="BG128" s="201"/>
      <c r="BH128" s="201"/>
      <c r="BI128" s="201"/>
      <c r="BJ128" s="201"/>
      <c r="BK128" s="81"/>
      <c r="BL128" s="81"/>
      <c r="BM128" s="81"/>
      <c r="BN128" s="326" t="s">
        <v>260</v>
      </c>
      <c r="BO128" s="81" t="s">
        <v>260</v>
      </c>
      <c r="BP128" s="81" t="s">
        <v>261</v>
      </c>
    </row>
    <row r="129" s="229" customFormat="1" ht="19.5" spans="1:68">
      <c r="A129" s="296">
        <v>39</v>
      </c>
      <c r="B129" s="297"/>
      <c r="C129" s="320" t="s">
        <v>436</v>
      </c>
      <c r="D129" s="298" t="s">
        <v>441</v>
      </c>
      <c r="E129" s="298"/>
      <c r="F129" s="299"/>
      <c r="G129" s="298"/>
      <c r="H129" s="298"/>
      <c r="I129" s="300">
        <f t="shared" si="62"/>
        <v>4677</v>
      </c>
      <c r="J129" s="302">
        <f>SUM(J130:J132)</f>
        <v>1845</v>
      </c>
      <c r="K129" s="302">
        <f t="shared" ref="K129:AQ129" si="81">SUM(K130:K132)</f>
        <v>-167</v>
      </c>
      <c r="L129" s="302">
        <f t="shared" si="81"/>
        <v>2999</v>
      </c>
      <c r="M129" s="302">
        <f t="shared" si="81"/>
        <v>2</v>
      </c>
      <c r="N129" s="302">
        <f t="shared" si="81"/>
        <v>2</v>
      </c>
      <c r="O129" s="302">
        <f t="shared" si="81"/>
        <v>14.3</v>
      </c>
      <c r="P129" s="302">
        <f t="shared" si="81"/>
        <v>0</v>
      </c>
      <c r="Q129" s="302">
        <f t="shared" si="81"/>
        <v>0</v>
      </c>
      <c r="R129" s="302">
        <f t="shared" si="81"/>
        <v>0</v>
      </c>
      <c r="S129" s="302">
        <f t="shared" si="81"/>
        <v>11</v>
      </c>
      <c r="T129" s="302">
        <f t="shared" si="81"/>
        <v>0</v>
      </c>
      <c r="U129" s="302">
        <f t="shared" si="81"/>
        <v>0</v>
      </c>
      <c r="V129" s="302">
        <f t="shared" si="81"/>
        <v>0</v>
      </c>
      <c r="W129" s="302">
        <f t="shared" si="81"/>
        <v>0</v>
      </c>
      <c r="X129" s="302">
        <f t="shared" si="81"/>
        <v>0</v>
      </c>
      <c r="Y129" s="302">
        <f t="shared" si="81"/>
        <v>0</v>
      </c>
      <c r="Z129" s="302">
        <f t="shared" si="81"/>
        <v>0</v>
      </c>
      <c r="AA129" s="302">
        <f t="shared" si="81"/>
        <v>0</v>
      </c>
      <c r="AB129" s="302">
        <f t="shared" si="81"/>
        <v>0</v>
      </c>
      <c r="AC129" s="302">
        <f t="shared" si="81"/>
        <v>0</v>
      </c>
      <c r="AD129" s="302">
        <f t="shared" si="81"/>
        <v>0</v>
      </c>
      <c r="AE129" s="302">
        <f t="shared" si="81"/>
        <v>0</v>
      </c>
      <c r="AF129" s="302">
        <f t="shared" si="81"/>
        <v>0</v>
      </c>
      <c r="AG129" s="302">
        <f t="shared" si="81"/>
        <v>0</v>
      </c>
      <c r="AH129" s="302">
        <f t="shared" si="81"/>
        <v>0</v>
      </c>
      <c r="AI129" s="302">
        <f t="shared" si="81"/>
        <v>0</v>
      </c>
      <c r="AJ129" s="302">
        <f t="shared" si="81"/>
        <v>0</v>
      </c>
      <c r="AK129" s="302">
        <f t="shared" si="81"/>
        <v>0</v>
      </c>
      <c r="AL129" s="302">
        <f t="shared" si="81"/>
        <v>0</v>
      </c>
      <c r="AM129" s="302">
        <f t="shared" si="81"/>
        <v>0</v>
      </c>
      <c r="AN129" s="302">
        <f t="shared" si="81"/>
        <v>0</v>
      </c>
      <c r="AO129" s="302">
        <f t="shared" si="81"/>
        <v>0</v>
      </c>
      <c r="AP129" s="302">
        <f t="shared" si="81"/>
        <v>0</v>
      </c>
      <c r="AQ129" s="302">
        <f t="shared" si="81"/>
        <v>0</v>
      </c>
      <c r="AR129" s="302">
        <v>100</v>
      </c>
      <c r="AS129" s="302">
        <v>100</v>
      </c>
      <c r="AT129" s="302" t="s">
        <v>256</v>
      </c>
      <c r="AU129" s="302" t="s">
        <v>257</v>
      </c>
      <c r="AV129" s="302">
        <v>100</v>
      </c>
      <c r="AW129" s="302" t="s">
        <v>269</v>
      </c>
      <c r="AX129" s="302" t="s">
        <v>270</v>
      </c>
      <c r="AY129" s="302" t="s">
        <v>271</v>
      </c>
      <c r="AZ129" s="302">
        <f>SUM(AZ130:AZ132)</f>
        <v>0</v>
      </c>
      <c r="BA129" s="302">
        <f t="shared" ref="BA129:BL129" si="82">SUM(BA130:BA132)</f>
        <v>0</v>
      </c>
      <c r="BB129" s="302">
        <f t="shared" si="82"/>
        <v>0</v>
      </c>
      <c r="BC129" s="302">
        <f t="shared" si="82"/>
        <v>0</v>
      </c>
      <c r="BD129" s="302">
        <f t="shared" si="82"/>
        <v>0</v>
      </c>
      <c r="BE129" s="302">
        <f t="shared" si="82"/>
        <v>0</v>
      </c>
      <c r="BF129" s="302">
        <f t="shared" si="82"/>
        <v>0</v>
      </c>
      <c r="BG129" s="302">
        <f t="shared" si="82"/>
        <v>0</v>
      </c>
      <c r="BH129" s="302">
        <f t="shared" si="82"/>
        <v>0</v>
      </c>
      <c r="BI129" s="302">
        <f t="shared" si="82"/>
        <v>0</v>
      </c>
      <c r="BJ129" s="302">
        <f t="shared" si="82"/>
        <v>0</v>
      </c>
      <c r="BK129" s="302">
        <f t="shared" si="82"/>
        <v>0</v>
      </c>
      <c r="BL129" s="302">
        <f t="shared" si="82"/>
        <v>0</v>
      </c>
      <c r="BM129" s="302">
        <f>SUM(BM130:BM131)</f>
        <v>0</v>
      </c>
      <c r="BN129" s="303" t="s">
        <v>260</v>
      </c>
      <c r="BO129" s="303" t="s">
        <v>260</v>
      </c>
      <c r="BP129" s="303" t="s">
        <v>261</v>
      </c>
    </row>
    <row r="130" s="224" customFormat="1" ht="31.5" spans="1:68">
      <c r="A130" s="91">
        <v>39</v>
      </c>
      <c r="B130" s="304" t="s">
        <v>442</v>
      </c>
      <c r="C130" s="321" t="s">
        <v>436</v>
      </c>
      <c r="D130" s="125" t="s">
        <v>443</v>
      </c>
      <c r="E130" s="305" t="s">
        <v>273</v>
      </c>
      <c r="F130" s="306" t="s">
        <v>299</v>
      </c>
      <c r="G130" s="120" t="s">
        <v>300</v>
      </c>
      <c r="H130" s="307" t="s">
        <v>29</v>
      </c>
      <c r="I130" s="122">
        <f t="shared" ref="I130:I131" si="83">SUM(J130:L130)</f>
        <v>2261</v>
      </c>
      <c r="J130" s="78">
        <v>658</v>
      </c>
      <c r="K130" s="78">
        <v>-258</v>
      </c>
      <c r="L130" s="78">
        <v>1861</v>
      </c>
      <c r="M130" s="80">
        <v>1</v>
      </c>
      <c r="N130" s="80">
        <v>1</v>
      </c>
      <c r="O130" s="79">
        <v>6.1</v>
      </c>
      <c r="P130" s="79"/>
      <c r="Q130" s="79"/>
      <c r="R130" s="79"/>
      <c r="S130" s="79"/>
      <c r="T130" s="79"/>
      <c r="U130" s="80"/>
      <c r="V130" s="80"/>
      <c r="W130" s="80"/>
      <c r="X130" s="80"/>
      <c r="Y130" s="80"/>
      <c r="Z130" s="80"/>
      <c r="AA130" s="80"/>
      <c r="AB130" s="80"/>
      <c r="AC130" s="80"/>
      <c r="AD130" s="81"/>
      <c r="AE130" s="81"/>
      <c r="AF130" s="81"/>
      <c r="AG130" s="81"/>
      <c r="AH130" s="81"/>
      <c r="AI130" s="81"/>
      <c r="AJ130" s="81"/>
      <c r="AK130" s="81"/>
      <c r="AL130" s="81"/>
      <c r="AM130" s="81"/>
      <c r="AN130" s="81"/>
      <c r="AO130" s="81"/>
      <c r="AP130" s="81"/>
      <c r="AQ130" s="81"/>
      <c r="AR130" s="81">
        <v>100</v>
      </c>
      <c r="AS130" s="81">
        <v>100</v>
      </c>
      <c r="AT130" s="81" t="s">
        <v>256</v>
      </c>
      <c r="AU130" s="81" t="s">
        <v>257</v>
      </c>
      <c r="AV130" s="81">
        <v>100</v>
      </c>
      <c r="AW130" s="81" t="s">
        <v>269</v>
      </c>
      <c r="AX130" s="81" t="s">
        <v>257</v>
      </c>
      <c r="AY130" s="81" t="s">
        <v>271</v>
      </c>
      <c r="AZ130" s="316"/>
      <c r="BA130" s="316"/>
      <c r="BB130" s="316"/>
      <c r="BC130" s="316"/>
      <c r="BD130" s="81"/>
      <c r="BE130" s="81"/>
      <c r="BF130" s="316"/>
      <c r="BG130" s="81"/>
      <c r="BH130" s="81"/>
      <c r="BI130" s="81"/>
      <c r="BJ130" s="81"/>
      <c r="BK130" s="81"/>
      <c r="BL130" s="81"/>
      <c r="BM130" s="81"/>
      <c r="BN130" s="81" t="s">
        <v>260</v>
      </c>
      <c r="BO130" s="81" t="s">
        <v>260</v>
      </c>
      <c r="BP130" s="81" t="s">
        <v>261</v>
      </c>
    </row>
    <row r="131" s="230" customFormat="1" ht="31.5" spans="1:68">
      <c r="A131" s="91">
        <v>39</v>
      </c>
      <c r="B131" s="304" t="s">
        <v>444</v>
      </c>
      <c r="C131" s="321" t="s">
        <v>436</v>
      </c>
      <c r="D131" s="125" t="s">
        <v>443</v>
      </c>
      <c r="E131" s="305" t="s">
        <v>273</v>
      </c>
      <c r="F131" s="306" t="s">
        <v>299</v>
      </c>
      <c r="G131" s="120" t="s">
        <v>300</v>
      </c>
      <c r="H131" s="307" t="s">
        <v>29</v>
      </c>
      <c r="I131" s="122">
        <f t="shared" si="83"/>
        <v>2276</v>
      </c>
      <c r="J131" s="133">
        <v>1047</v>
      </c>
      <c r="K131" s="78">
        <v>91</v>
      </c>
      <c r="L131" s="78">
        <v>1138</v>
      </c>
      <c r="M131" s="80">
        <v>1</v>
      </c>
      <c r="N131" s="80">
        <v>1</v>
      </c>
      <c r="O131" s="340">
        <v>8.2</v>
      </c>
      <c r="P131" s="340"/>
      <c r="Q131" s="340"/>
      <c r="R131" s="340"/>
      <c r="S131" s="340"/>
      <c r="T131" s="340"/>
      <c r="U131" s="340"/>
      <c r="V131" s="340"/>
      <c r="W131" s="340"/>
      <c r="X131" s="340"/>
      <c r="Y131" s="340"/>
      <c r="Z131" s="340"/>
      <c r="AA131" s="340"/>
      <c r="AB131" s="340"/>
      <c r="AC131" s="340"/>
      <c r="AD131" s="340"/>
      <c r="AE131" s="340"/>
      <c r="AF131" s="340"/>
      <c r="AG131" s="340"/>
      <c r="AH131" s="340"/>
      <c r="AI131" s="340"/>
      <c r="AJ131" s="340"/>
      <c r="AK131" s="340"/>
      <c r="AL131" s="340"/>
      <c r="AM131" s="340"/>
      <c r="AN131" s="340"/>
      <c r="AO131" s="340"/>
      <c r="AP131" s="340"/>
      <c r="AQ131" s="340"/>
      <c r="AR131" s="85">
        <v>100</v>
      </c>
      <c r="AS131" s="85">
        <v>100</v>
      </c>
      <c r="AT131" s="85" t="s">
        <v>256</v>
      </c>
      <c r="AU131" s="81" t="s">
        <v>257</v>
      </c>
      <c r="AV131" s="85">
        <v>100</v>
      </c>
      <c r="AW131" s="81" t="s">
        <v>269</v>
      </c>
      <c r="AX131" s="81" t="s">
        <v>257</v>
      </c>
      <c r="AY131" s="81" t="s">
        <v>271</v>
      </c>
      <c r="AZ131" s="350"/>
      <c r="BA131" s="350"/>
      <c r="BB131" s="350"/>
      <c r="BC131" s="350"/>
      <c r="BD131" s="308"/>
      <c r="BE131" s="308"/>
      <c r="BF131" s="333"/>
      <c r="BG131" s="308"/>
      <c r="BH131" s="308"/>
      <c r="BI131" s="308"/>
      <c r="BJ131" s="308"/>
      <c r="BK131" s="308"/>
      <c r="BL131" s="308"/>
      <c r="BM131" s="308"/>
      <c r="BN131" s="326" t="s">
        <v>260</v>
      </c>
      <c r="BO131" s="81" t="s">
        <v>260</v>
      </c>
      <c r="BP131" s="81" t="s">
        <v>261</v>
      </c>
    </row>
    <row r="132" s="229" customFormat="1" ht="19.5" spans="1:68">
      <c r="A132" s="91">
        <v>39</v>
      </c>
      <c r="B132" s="304" t="s">
        <v>328</v>
      </c>
      <c r="C132" s="321" t="s">
        <v>436</v>
      </c>
      <c r="D132" s="125" t="s">
        <v>443</v>
      </c>
      <c r="E132" s="305" t="s">
        <v>273</v>
      </c>
      <c r="F132" s="306" t="s">
        <v>274</v>
      </c>
      <c r="G132" s="120" t="s">
        <v>330</v>
      </c>
      <c r="H132" s="307" t="s">
        <v>36</v>
      </c>
      <c r="I132" s="122">
        <f t="shared" ref="I132:I136" si="84">SUM(J132:L132)</f>
        <v>140</v>
      </c>
      <c r="J132" s="80">
        <v>140</v>
      </c>
      <c r="K132" s="80"/>
      <c r="L132" s="80"/>
      <c r="M132" s="80"/>
      <c r="N132" s="80"/>
      <c r="O132" s="80"/>
      <c r="P132" s="80"/>
      <c r="Q132" s="80"/>
      <c r="R132" s="80"/>
      <c r="S132" s="80">
        <v>11</v>
      </c>
      <c r="T132" s="80"/>
      <c r="U132" s="80"/>
      <c r="V132" s="80"/>
      <c r="W132" s="80"/>
      <c r="X132" s="80"/>
      <c r="Y132" s="80"/>
      <c r="Z132" s="80"/>
      <c r="AA132" s="80"/>
      <c r="AB132" s="80"/>
      <c r="AC132" s="80"/>
      <c r="AD132" s="80"/>
      <c r="AE132" s="80"/>
      <c r="AF132" s="80"/>
      <c r="AG132" s="80"/>
      <c r="AH132" s="80"/>
      <c r="AI132" s="80"/>
      <c r="AJ132" s="80"/>
      <c r="AK132" s="80"/>
      <c r="AL132" s="80"/>
      <c r="AM132" s="80"/>
      <c r="AN132" s="80"/>
      <c r="AO132" s="80"/>
      <c r="AP132" s="80"/>
      <c r="AQ132" s="80"/>
      <c r="AR132" s="81">
        <v>100</v>
      </c>
      <c r="AS132" s="81">
        <v>100</v>
      </c>
      <c r="AT132" s="81" t="s">
        <v>256</v>
      </c>
      <c r="AU132" s="81" t="s">
        <v>257</v>
      </c>
      <c r="AV132" s="81">
        <v>100</v>
      </c>
      <c r="AW132" s="81" t="s">
        <v>269</v>
      </c>
      <c r="AX132" s="81" t="s">
        <v>257</v>
      </c>
      <c r="AY132" s="81" t="s">
        <v>271</v>
      </c>
      <c r="AZ132" s="80"/>
      <c r="BA132" s="80"/>
      <c r="BB132" s="80"/>
      <c r="BC132" s="80"/>
      <c r="BD132" s="80"/>
      <c r="BE132" s="80"/>
      <c r="BF132" s="80"/>
      <c r="BG132" s="80"/>
      <c r="BH132" s="80"/>
      <c r="BI132" s="329"/>
      <c r="BJ132" s="80"/>
      <c r="BK132" s="80"/>
      <c r="BL132" s="80"/>
      <c r="BM132" s="80"/>
      <c r="BN132" s="81" t="s">
        <v>260</v>
      </c>
      <c r="BO132" s="81" t="s">
        <v>260</v>
      </c>
      <c r="BP132" s="86" t="s">
        <v>261</v>
      </c>
    </row>
    <row r="133" s="230" customFormat="1" ht="19.5" spans="1:68">
      <c r="A133" s="348">
        <v>40</v>
      </c>
      <c r="B133" s="297"/>
      <c r="C133" s="320" t="s">
        <v>436</v>
      </c>
      <c r="D133" s="298" t="s">
        <v>445</v>
      </c>
      <c r="E133" s="298"/>
      <c r="F133" s="351"/>
      <c r="G133" s="351"/>
      <c r="H133" s="351"/>
      <c r="I133" s="300">
        <f t="shared" si="84"/>
        <v>5760</v>
      </c>
      <c r="J133" s="302">
        <f>SUM(J134:J136)</f>
        <v>960</v>
      </c>
      <c r="K133" s="302">
        <f t="shared" ref="K133:AQ133" si="85">SUM(K134:K136)</f>
        <v>1300</v>
      </c>
      <c r="L133" s="302">
        <f t="shared" si="85"/>
        <v>3500</v>
      </c>
      <c r="M133" s="302">
        <f t="shared" si="85"/>
        <v>1</v>
      </c>
      <c r="N133" s="302">
        <f t="shared" si="85"/>
        <v>0</v>
      </c>
      <c r="O133" s="302">
        <f t="shared" si="85"/>
        <v>8</v>
      </c>
      <c r="P133" s="302">
        <f t="shared" si="85"/>
        <v>0</v>
      </c>
      <c r="Q133" s="302">
        <f t="shared" si="85"/>
        <v>0</v>
      </c>
      <c r="R133" s="302">
        <f t="shared" si="85"/>
        <v>0</v>
      </c>
      <c r="S133" s="302">
        <f t="shared" si="85"/>
        <v>8</v>
      </c>
      <c r="T133" s="302">
        <f t="shared" si="85"/>
        <v>0</v>
      </c>
      <c r="U133" s="302">
        <f t="shared" si="85"/>
        <v>0</v>
      </c>
      <c r="V133" s="302">
        <f t="shared" si="85"/>
        <v>0</v>
      </c>
      <c r="W133" s="302">
        <f t="shared" si="85"/>
        <v>0</v>
      </c>
      <c r="X133" s="302">
        <f t="shared" si="85"/>
        <v>0</v>
      </c>
      <c r="Y133" s="302">
        <f t="shared" si="85"/>
        <v>0</v>
      </c>
      <c r="Z133" s="302">
        <f t="shared" si="85"/>
        <v>0</v>
      </c>
      <c r="AA133" s="302">
        <f t="shared" si="85"/>
        <v>0</v>
      </c>
      <c r="AB133" s="302">
        <f t="shared" si="85"/>
        <v>0</v>
      </c>
      <c r="AC133" s="302">
        <f t="shared" si="85"/>
        <v>0</v>
      </c>
      <c r="AD133" s="302">
        <f t="shared" si="85"/>
        <v>0</v>
      </c>
      <c r="AE133" s="302">
        <f t="shared" si="85"/>
        <v>0</v>
      </c>
      <c r="AF133" s="302">
        <f t="shared" si="85"/>
        <v>0</v>
      </c>
      <c r="AG133" s="302">
        <f t="shared" si="85"/>
        <v>0</v>
      </c>
      <c r="AH133" s="302">
        <f t="shared" si="85"/>
        <v>0</v>
      </c>
      <c r="AI133" s="302">
        <f t="shared" si="85"/>
        <v>0</v>
      </c>
      <c r="AJ133" s="302">
        <f t="shared" si="85"/>
        <v>0</v>
      </c>
      <c r="AK133" s="302">
        <f t="shared" si="85"/>
        <v>0</v>
      </c>
      <c r="AL133" s="302">
        <f t="shared" si="85"/>
        <v>0</v>
      </c>
      <c r="AM133" s="302">
        <f t="shared" si="85"/>
        <v>0</v>
      </c>
      <c r="AN133" s="302">
        <f t="shared" si="85"/>
        <v>0</v>
      </c>
      <c r="AO133" s="302">
        <f t="shared" si="85"/>
        <v>0</v>
      </c>
      <c r="AP133" s="302">
        <f t="shared" si="85"/>
        <v>0</v>
      </c>
      <c r="AQ133" s="302">
        <f t="shared" si="85"/>
        <v>0</v>
      </c>
      <c r="AR133" s="302">
        <v>100</v>
      </c>
      <c r="AS133" s="302">
        <v>100</v>
      </c>
      <c r="AT133" s="302" t="s">
        <v>256</v>
      </c>
      <c r="AU133" s="302" t="s">
        <v>257</v>
      </c>
      <c r="AV133" s="302">
        <v>100</v>
      </c>
      <c r="AW133" s="302" t="s">
        <v>269</v>
      </c>
      <c r="AX133" s="302" t="s">
        <v>270</v>
      </c>
      <c r="AY133" s="302" t="s">
        <v>271</v>
      </c>
      <c r="AZ133" s="302">
        <f>SUM(AZ134:AZ136)</f>
        <v>0</v>
      </c>
      <c r="BA133" s="302">
        <f t="shared" ref="BA133:BL133" si="86">SUM(BA134:BA136)</f>
        <v>0</v>
      </c>
      <c r="BB133" s="302">
        <f t="shared" si="86"/>
        <v>0</v>
      </c>
      <c r="BC133" s="302">
        <f t="shared" si="86"/>
        <v>0</v>
      </c>
      <c r="BD133" s="302">
        <f t="shared" si="86"/>
        <v>0</v>
      </c>
      <c r="BE133" s="302">
        <f t="shared" si="86"/>
        <v>0</v>
      </c>
      <c r="BF133" s="302">
        <f t="shared" si="86"/>
        <v>0</v>
      </c>
      <c r="BG133" s="302">
        <f t="shared" si="86"/>
        <v>0</v>
      </c>
      <c r="BH133" s="302">
        <f t="shared" si="86"/>
        <v>0</v>
      </c>
      <c r="BI133" s="302">
        <f t="shared" si="86"/>
        <v>0</v>
      </c>
      <c r="BJ133" s="302">
        <f t="shared" si="86"/>
        <v>0</v>
      </c>
      <c r="BK133" s="302">
        <f t="shared" si="86"/>
        <v>1.6</v>
      </c>
      <c r="BL133" s="302">
        <f t="shared" si="86"/>
        <v>0</v>
      </c>
      <c r="BM133" s="302">
        <f>SUM(BM134:BM135)</f>
        <v>0</v>
      </c>
      <c r="BN133" s="303" t="s">
        <v>260</v>
      </c>
      <c r="BO133" s="303" t="s">
        <v>260</v>
      </c>
      <c r="BP133" s="303" t="s">
        <v>261</v>
      </c>
    </row>
    <row r="134" s="229" customFormat="1" ht="31.5" spans="1:68">
      <c r="A134" s="91">
        <v>40</v>
      </c>
      <c r="B134" s="352" t="s">
        <v>446</v>
      </c>
      <c r="C134" s="321" t="s">
        <v>436</v>
      </c>
      <c r="D134" s="125" t="s">
        <v>447</v>
      </c>
      <c r="E134" s="305" t="s">
        <v>273</v>
      </c>
      <c r="F134" s="306" t="s">
        <v>299</v>
      </c>
      <c r="G134" s="120" t="s">
        <v>300</v>
      </c>
      <c r="H134" s="307" t="s">
        <v>29</v>
      </c>
      <c r="I134" s="122">
        <f t="shared" si="84"/>
        <v>5066</v>
      </c>
      <c r="J134" s="78">
        <v>866</v>
      </c>
      <c r="K134" s="78">
        <v>1000</v>
      </c>
      <c r="L134" s="78">
        <f>1200+2000</f>
        <v>3200</v>
      </c>
      <c r="M134" s="80">
        <v>1</v>
      </c>
      <c r="N134" s="80"/>
      <c r="O134" s="80">
        <v>8</v>
      </c>
      <c r="P134" s="80"/>
      <c r="Q134" s="80"/>
      <c r="R134" s="80"/>
      <c r="S134" s="80"/>
      <c r="T134" s="80"/>
      <c r="U134" s="80"/>
      <c r="V134" s="80"/>
      <c r="W134" s="80"/>
      <c r="X134" s="80"/>
      <c r="Y134" s="80"/>
      <c r="Z134" s="80"/>
      <c r="AA134" s="80"/>
      <c r="AB134" s="80"/>
      <c r="AC134" s="80"/>
      <c r="AD134" s="80"/>
      <c r="AE134" s="80"/>
      <c r="AF134" s="80"/>
      <c r="AG134" s="80"/>
      <c r="AH134" s="80"/>
      <c r="AI134" s="80"/>
      <c r="AJ134" s="80"/>
      <c r="AK134" s="80"/>
      <c r="AL134" s="80"/>
      <c r="AM134" s="80"/>
      <c r="AN134" s="80"/>
      <c r="AO134" s="80"/>
      <c r="AP134" s="80"/>
      <c r="AQ134" s="80"/>
      <c r="AR134" s="85">
        <v>100</v>
      </c>
      <c r="AS134" s="85">
        <v>100</v>
      </c>
      <c r="AT134" s="85" t="s">
        <v>256</v>
      </c>
      <c r="AU134" s="81" t="s">
        <v>257</v>
      </c>
      <c r="AV134" s="85">
        <v>100</v>
      </c>
      <c r="AW134" s="81" t="s">
        <v>269</v>
      </c>
      <c r="AX134" s="81" t="s">
        <v>257</v>
      </c>
      <c r="AY134" s="81" t="s">
        <v>271</v>
      </c>
      <c r="AZ134" s="329"/>
      <c r="BA134" s="329"/>
      <c r="BB134" s="329"/>
      <c r="BC134" s="329"/>
      <c r="BD134" s="80"/>
      <c r="BE134" s="80"/>
      <c r="BF134" s="329"/>
      <c r="BG134" s="80"/>
      <c r="BH134" s="80"/>
      <c r="BI134" s="80"/>
      <c r="BJ134" s="80"/>
      <c r="BK134" s="80"/>
      <c r="BL134" s="80"/>
      <c r="BM134" s="80"/>
      <c r="BN134" s="326" t="s">
        <v>260</v>
      </c>
      <c r="BO134" s="81" t="s">
        <v>260</v>
      </c>
      <c r="BP134" s="81" t="s">
        <v>261</v>
      </c>
    </row>
    <row r="135" s="230" customFormat="1" ht="19.5" spans="1:68">
      <c r="A135" s="8">
        <v>40</v>
      </c>
      <c r="B135" s="304" t="s">
        <v>328</v>
      </c>
      <c r="C135" s="321" t="s">
        <v>436</v>
      </c>
      <c r="D135" s="125" t="s">
        <v>447</v>
      </c>
      <c r="E135" s="305" t="s">
        <v>273</v>
      </c>
      <c r="F135" s="306" t="s">
        <v>274</v>
      </c>
      <c r="G135" s="120" t="s">
        <v>330</v>
      </c>
      <c r="H135" s="307" t="s">
        <v>36</v>
      </c>
      <c r="I135" s="122">
        <f t="shared" si="84"/>
        <v>94</v>
      </c>
      <c r="J135" s="80">
        <v>94</v>
      </c>
      <c r="K135" s="80"/>
      <c r="L135" s="80"/>
      <c r="M135" s="80"/>
      <c r="N135" s="80"/>
      <c r="O135" s="133"/>
      <c r="P135" s="133"/>
      <c r="Q135" s="133"/>
      <c r="R135" s="133"/>
      <c r="S135" s="133">
        <v>8</v>
      </c>
      <c r="T135" s="133"/>
      <c r="U135" s="78"/>
      <c r="V135" s="78"/>
      <c r="W135" s="78"/>
      <c r="X135" s="78"/>
      <c r="Y135" s="78"/>
      <c r="Z135" s="78"/>
      <c r="AA135" s="78"/>
      <c r="AB135" s="78"/>
      <c r="AC135" s="78"/>
      <c r="AD135" s="86"/>
      <c r="AE135" s="86"/>
      <c r="AF135" s="86"/>
      <c r="AG135" s="86"/>
      <c r="AH135" s="86"/>
      <c r="AI135" s="86"/>
      <c r="AJ135" s="86"/>
      <c r="AK135" s="86"/>
      <c r="AL135" s="86"/>
      <c r="AM135" s="86"/>
      <c r="AN135" s="86"/>
      <c r="AO135" s="86"/>
      <c r="AP135" s="86"/>
      <c r="AQ135" s="86"/>
      <c r="AR135" s="85">
        <v>100</v>
      </c>
      <c r="AS135" s="85">
        <v>100</v>
      </c>
      <c r="AT135" s="85" t="s">
        <v>256</v>
      </c>
      <c r="AU135" s="81" t="s">
        <v>257</v>
      </c>
      <c r="AV135" s="85">
        <v>100</v>
      </c>
      <c r="AW135" s="81" t="s">
        <v>269</v>
      </c>
      <c r="AX135" s="81" t="s">
        <v>257</v>
      </c>
      <c r="AY135" s="81" t="s">
        <v>271</v>
      </c>
      <c r="AZ135" s="86"/>
      <c r="BA135" s="86"/>
      <c r="BB135" s="86"/>
      <c r="BC135" s="86"/>
      <c r="BD135" s="86"/>
      <c r="BE135" s="86"/>
      <c r="BF135" s="86"/>
      <c r="BG135" s="86"/>
      <c r="BH135" s="86"/>
      <c r="BI135" s="339"/>
      <c r="BJ135" s="86"/>
      <c r="BK135" s="86"/>
      <c r="BL135" s="86"/>
      <c r="BM135" s="86"/>
      <c r="BN135" s="326" t="s">
        <v>260</v>
      </c>
      <c r="BO135" s="81" t="s">
        <v>260</v>
      </c>
      <c r="BP135" s="81" t="s">
        <v>261</v>
      </c>
    </row>
    <row r="136" s="230" customFormat="1" ht="19.5" spans="1:68">
      <c r="A136" s="8">
        <v>40</v>
      </c>
      <c r="B136" s="323" t="s">
        <v>448</v>
      </c>
      <c r="C136" s="321" t="s">
        <v>436</v>
      </c>
      <c r="D136" s="125" t="s">
        <v>447</v>
      </c>
      <c r="E136" s="305" t="s">
        <v>284</v>
      </c>
      <c r="F136" s="125" t="s">
        <v>285</v>
      </c>
      <c r="G136" s="125" t="s">
        <v>285</v>
      </c>
      <c r="H136" s="307" t="s">
        <v>36</v>
      </c>
      <c r="I136" s="122">
        <f t="shared" si="84"/>
        <v>600</v>
      </c>
      <c r="J136" s="8"/>
      <c r="K136" s="8">
        <v>300</v>
      </c>
      <c r="L136" s="8">
        <v>300</v>
      </c>
      <c r="M136" s="80"/>
      <c r="N136" s="80"/>
      <c r="O136" s="80"/>
      <c r="P136" s="80"/>
      <c r="Q136" s="80"/>
      <c r="R136" s="80"/>
      <c r="S136" s="80"/>
      <c r="T136" s="80"/>
      <c r="U136" s="80"/>
      <c r="V136" s="80"/>
      <c r="W136" s="80"/>
      <c r="X136" s="80"/>
      <c r="Y136" s="80"/>
      <c r="Z136" s="80"/>
      <c r="AA136" s="80"/>
      <c r="AB136" s="80"/>
      <c r="AC136" s="80"/>
      <c r="AD136" s="80"/>
      <c r="AE136" s="80"/>
      <c r="AF136" s="80"/>
      <c r="AG136" s="80"/>
      <c r="AH136" s="80"/>
      <c r="AI136" s="80"/>
      <c r="AJ136" s="80"/>
      <c r="AK136" s="80"/>
      <c r="AL136" s="80"/>
      <c r="AM136" s="80"/>
      <c r="AN136" s="80"/>
      <c r="AO136" s="80"/>
      <c r="AP136" s="80"/>
      <c r="AQ136" s="80"/>
      <c r="AR136" s="85">
        <v>100</v>
      </c>
      <c r="AS136" s="85">
        <v>100</v>
      </c>
      <c r="AT136" s="85" t="s">
        <v>256</v>
      </c>
      <c r="AU136" s="85" t="s">
        <v>257</v>
      </c>
      <c r="AV136" s="85">
        <v>100</v>
      </c>
      <c r="AW136" s="81" t="s">
        <v>269</v>
      </c>
      <c r="AX136" s="81" t="s">
        <v>257</v>
      </c>
      <c r="AY136" s="81" t="s">
        <v>271</v>
      </c>
      <c r="AZ136" s="80"/>
      <c r="BA136" s="329"/>
      <c r="BB136" s="329"/>
      <c r="BC136" s="353"/>
      <c r="BD136" s="80"/>
      <c r="BE136" s="80"/>
      <c r="BF136" s="80"/>
      <c r="BG136" s="80"/>
      <c r="BH136" s="80"/>
      <c r="BI136" s="80"/>
      <c r="BJ136" s="80"/>
      <c r="BK136" s="80">
        <v>1.6</v>
      </c>
      <c r="BL136" s="80"/>
      <c r="BM136" s="80"/>
      <c r="BN136" s="308" t="s">
        <v>260</v>
      </c>
      <c r="BO136" s="308" t="s">
        <v>260</v>
      </c>
      <c r="BP136" s="86" t="s">
        <v>261</v>
      </c>
    </row>
    <row r="137" s="229" customFormat="1" ht="19.5" spans="1:68">
      <c r="A137" s="296">
        <v>41</v>
      </c>
      <c r="B137" s="297"/>
      <c r="C137" s="320" t="s">
        <v>436</v>
      </c>
      <c r="D137" s="298" t="s">
        <v>449</v>
      </c>
      <c r="E137" s="298"/>
      <c r="F137" s="298"/>
      <c r="G137" s="298"/>
      <c r="H137" s="298"/>
      <c r="I137" s="300">
        <f t="shared" ref="I136:I148" si="87">SUM(J137:L137)</f>
        <v>842</v>
      </c>
      <c r="J137" s="302">
        <f t="shared" ref="J137:BM137" si="88">SUM(J138:J139)</f>
        <v>242</v>
      </c>
      <c r="K137" s="302">
        <f t="shared" si="88"/>
        <v>360</v>
      </c>
      <c r="L137" s="302">
        <f t="shared" si="88"/>
        <v>240</v>
      </c>
      <c r="M137" s="302">
        <f t="shared" si="88"/>
        <v>0</v>
      </c>
      <c r="N137" s="302">
        <f t="shared" si="88"/>
        <v>0</v>
      </c>
      <c r="O137" s="302">
        <f t="shared" si="88"/>
        <v>0</v>
      </c>
      <c r="P137" s="302">
        <f t="shared" si="88"/>
        <v>0</v>
      </c>
      <c r="Q137" s="302">
        <f t="shared" si="88"/>
        <v>0</v>
      </c>
      <c r="R137" s="302">
        <f t="shared" si="88"/>
        <v>0</v>
      </c>
      <c r="S137" s="302">
        <f t="shared" si="88"/>
        <v>20</v>
      </c>
      <c r="T137" s="302">
        <f t="shared" si="88"/>
        <v>0</v>
      </c>
      <c r="U137" s="302">
        <f t="shared" si="88"/>
        <v>0</v>
      </c>
      <c r="V137" s="302">
        <f t="shared" si="88"/>
        <v>0</v>
      </c>
      <c r="W137" s="302">
        <f t="shared" si="88"/>
        <v>0</v>
      </c>
      <c r="X137" s="302">
        <f t="shared" si="88"/>
        <v>0</v>
      </c>
      <c r="Y137" s="302">
        <f t="shared" si="88"/>
        <v>0</v>
      </c>
      <c r="Z137" s="302">
        <f t="shared" si="88"/>
        <v>0</v>
      </c>
      <c r="AA137" s="302">
        <f t="shared" si="88"/>
        <v>0</v>
      </c>
      <c r="AB137" s="302">
        <f t="shared" si="88"/>
        <v>0</v>
      </c>
      <c r="AC137" s="302">
        <f t="shared" si="88"/>
        <v>0</v>
      </c>
      <c r="AD137" s="302">
        <f t="shared" si="88"/>
        <v>0</v>
      </c>
      <c r="AE137" s="302">
        <f t="shared" si="88"/>
        <v>0</v>
      </c>
      <c r="AF137" s="302">
        <f t="shared" si="88"/>
        <v>0</v>
      </c>
      <c r="AG137" s="302">
        <f t="shared" si="88"/>
        <v>0</v>
      </c>
      <c r="AH137" s="302">
        <f t="shared" si="88"/>
        <v>0</v>
      </c>
      <c r="AI137" s="302">
        <f t="shared" si="88"/>
        <v>0</v>
      </c>
      <c r="AJ137" s="302">
        <f t="shared" si="88"/>
        <v>0</v>
      </c>
      <c r="AK137" s="302">
        <f t="shared" si="88"/>
        <v>0</v>
      </c>
      <c r="AL137" s="302">
        <f t="shared" si="88"/>
        <v>0</v>
      </c>
      <c r="AM137" s="302">
        <f t="shared" si="88"/>
        <v>0</v>
      </c>
      <c r="AN137" s="302">
        <f t="shared" si="88"/>
        <v>0</v>
      </c>
      <c r="AO137" s="302">
        <f t="shared" si="88"/>
        <v>0</v>
      </c>
      <c r="AP137" s="302">
        <f t="shared" si="88"/>
        <v>0</v>
      </c>
      <c r="AQ137" s="302">
        <f t="shared" si="88"/>
        <v>0</v>
      </c>
      <c r="AR137" s="302">
        <v>100</v>
      </c>
      <c r="AS137" s="302">
        <v>100</v>
      </c>
      <c r="AT137" s="302" t="s">
        <v>256</v>
      </c>
      <c r="AU137" s="302" t="s">
        <v>257</v>
      </c>
      <c r="AV137" s="302">
        <v>100</v>
      </c>
      <c r="AW137" s="302" t="s">
        <v>269</v>
      </c>
      <c r="AX137" s="302" t="s">
        <v>270</v>
      </c>
      <c r="AY137" s="302" t="s">
        <v>271</v>
      </c>
      <c r="AZ137" s="302">
        <f t="shared" si="88"/>
        <v>0</v>
      </c>
      <c r="BA137" s="302">
        <f t="shared" si="88"/>
        <v>0</v>
      </c>
      <c r="BB137" s="302">
        <f t="shared" si="88"/>
        <v>0</v>
      </c>
      <c r="BC137" s="302">
        <f t="shared" si="88"/>
        <v>0</v>
      </c>
      <c r="BD137" s="302">
        <f t="shared" si="88"/>
        <v>0</v>
      </c>
      <c r="BE137" s="302">
        <f t="shared" si="88"/>
        <v>0</v>
      </c>
      <c r="BF137" s="302">
        <f t="shared" si="88"/>
        <v>0</v>
      </c>
      <c r="BG137" s="302">
        <f t="shared" si="88"/>
        <v>0</v>
      </c>
      <c r="BH137" s="302">
        <f t="shared" si="88"/>
        <v>0</v>
      </c>
      <c r="BI137" s="302">
        <f t="shared" si="88"/>
        <v>0</v>
      </c>
      <c r="BJ137" s="302">
        <f t="shared" si="88"/>
        <v>0</v>
      </c>
      <c r="BK137" s="302">
        <f t="shared" si="88"/>
        <v>1.6</v>
      </c>
      <c r="BL137" s="302">
        <f t="shared" si="88"/>
        <v>0</v>
      </c>
      <c r="BM137" s="302">
        <f t="shared" si="88"/>
        <v>0</v>
      </c>
      <c r="BN137" s="303" t="s">
        <v>260</v>
      </c>
      <c r="BO137" s="303" t="s">
        <v>260</v>
      </c>
      <c r="BP137" s="303" t="s">
        <v>261</v>
      </c>
    </row>
    <row r="138" s="229" customFormat="1" ht="19.5" spans="1:68">
      <c r="A138" s="91">
        <v>41</v>
      </c>
      <c r="B138" s="304" t="s">
        <v>328</v>
      </c>
      <c r="C138" s="321" t="s">
        <v>436</v>
      </c>
      <c r="D138" s="125" t="s">
        <v>450</v>
      </c>
      <c r="E138" s="305" t="s">
        <v>273</v>
      </c>
      <c r="F138" s="306" t="s">
        <v>274</v>
      </c>
      <c r="G138" s="120" t="s">
        <v>330</v>
      </c>
      <c r="H138" s="307" t="s">
        <v>36</v>
      </c>
      <c r="I138" s="122">
        <f t="shared" si="87"/>
        <v>242</v>
      </c>
      <c r="J138" s="79">
        <v>242</v>
      </c>
      <c r="K138" s="80"/>
      <c r="L138" s="80"/>
      <c r="M138" s="80"/>
      <c r="N138" s="80"/>
      <c r="O138" s="79"/>
      <c r="P138" s="79"/>
      <c r="Q138" s="79"/>
      <c r="R138" s="79"/>
      <c r="S138" s="79">
        <v>20</v>
      </c>
      <c r="T138" s="79"/>
      <c r="U138" s="122"/>
      <c r="V138" s="80"/>
      <c r="W138" s="80"/>
      <c r="X138" s="80"/>
      <c r="Y138" s="80"/>
      <c r="Z138" s="80"/>
      <c r="AA138" s="80"/>
      <c r="AB138" s="80"/>
      <c r="AC138" s="80"/>
      <c r="AD138" s="81"/>
      <c r="AE138" s="81"/>
      <c r="AF138" s="81"/>
      <c r="AG138" s="81"/>
      <c r="AH138" s="81"/>
      <c r="AI138" s="81"/>
      <c r="AJ138" s="81"/>
      <c r="AK138" s="81"/>
      <c r="AL138" s="81"/>
      <c r="AM138" s="81"/>
      <c r="AN138" s="81"/>
      <c r="AO138" s="81"/>
      <c r="AP138" s="81"/>
      <c r="AQ138" s="81"/>
      <c r="AR138" s="81">
        <v>100</v>
      </c>
      <c r="AS138" s="81">
        <v>100</v>
      </c>
      <c r="AT138" s="81" t="s">
        <v>256</v>
      </c>
      <c r="AU138" s="81" t="s">
        <v>257</v>
      </c>
      <c r="AV138" s="81">
        <v>100</v>
      </c>
      <c r="AW138" s="81" t="s">
        <v>269</v>
      </c>
      <c r="AX138" s="81" t="s">
        <v>257</v>
      </c>
      <c r="AY138" s="81" t="s">
        <v>271</v>
      </c>
      <c r="AZ138" s="81"/>
      <c r="BA138" s="81"/>
      <c r="BB138" s="81"/>
      <c r="BC138" s="81"/>
      <c r="BD138" s="81"/>
      <c r="BE138" s="122"/>
      <c r="BF138" s="122"/>
      <c r="BG138" s="122"/>
      <c r="BH138" s="81"/>
      <c r="BI138" s="316"/>
      <c r="BJ138" s="81"/>
      <c r="BK138" s="81"/>
      <c r="BL138" s="81"/>
      <c r="BM138" s="81"/>
      <c r="BN138" s="81" t="s">
        <v>260</v>
      </c>
      <c r="BO138" s="81" t="s">
        <v>260</v>
      </c>
      <c r="BP138" s="86" t="s">
        <v>261</v>
      </c>
    </row>
    <row r="139" s="229" customFormat="1" ht="19.5" spans="1:68">
      <c r="A139" s="91">
        <v>41</v>
      </c>
      <c r="B139" s="323" t="s">
        <v>451</v>
      </c>
      <c r="C139" s="321" t="s">
        <v>436</v>
      </c>
      <c r="D139" s="125" t="s">
        <v>450</v>
      </c>
      <c r="E139" s="305" t="s">
        <v>284</v>
      </c>
      <c r="F139" s="125" t="s">
        <v>285</v>
      </c>
      <c r="G139" s="125" t="s">
        <v>285</v>
      </c>
      <c r="H139" s="307" t="s">
        <v>36</v>
      </c>
      <c r="I139" s="122">
        <f t="shared" si="87"/>
        <v>600</v>
      </c>
      <c r="J139" s="8"/>
      <c r="K139" s="8">
        <v>360</v>
      </c>
      <c r="L139" s="8">
        <v>240</v>
      </c>
      <c r="M139" s="80"/>
      <c r="N139" s="80"/>
      <c r="O139" s="133"/>
      <c r="P139" s="133"/>
      <c r="Q139" s="133"/>
      <c r="R139" s="133"/>
      <c r="S139" s="133"/>
      <c r="T139" s="133"/>
      <c r="U139" s="78"/>
      <c r="V139" s="78"/>
      <c r="W139" s="78"/>
      <c r="X139" s="78"/>
      <c r="Y139" s="78"/>
      <c r="Z139" s="78"/>
      <c r="AA139" s="78"/>
      <c r="AB139" s="78"/>
      <c r="AC139" s="78"/>
      <c r="AD139" s="86"/>
      <c r="AE139" s="86"/>
      <c r="AF139" s="86"/>
      <c r="AG139" s="86"/>
      <c r="AH139" s="86"/>
      <c r="AI139" s="86"/>
      <c r="AJ139" s="86"/>
      <c r="AK139" s="86"/>
      <c r="AL139" s="86"/>
      <c r="AM139" s="86"/>
      <c r="AN139" s="86"/>
      <c r="AO139" s="86"/>
      <c r="AP139" s="86"/>
      <c r="AQ139" s="86"/>
      <c r="AR139" s="85">
        <v>100</v>
      </c>
      <c r="AS139" s="85">
        <v>100</v>
      </c>
      <c r="AT139" s="85" t="s">
        <v>256</v>
      </c>
      <c r="AU139" s="81" t="s">
        <v>257</v>
      </c>
      <c r="AV139" s="85">
        <v>100</v>
      </c>
      <c r="AW139" s="81" t="s">
        <v>269</v>
      </c>
      <c r="AX139" s="81" t="s">
        <v>257</v>
      </c>
      <c r="AY139" s="81" t="s">
        <v>271</v>
      </c>
      <c r="AZ139" s="86"/>
      <c r="BA139" s="316"/>
      <c r="BB139" s="316"/>
      <c r="BC139" s="324"/>
      <c r="BD139" s="86"/>
      <c r="BE139" s="86"/>
      <c r="BF139" s="86"/>
      <c r="BG139" s="86"/>
      <c r="BH139" s="86"/>
      <c r="BI139" s="86"/>
      <c r="BJ139" s="86"/>
      <c r="BK139" s="354">
        <v>1.6</v>
      </c>
      <c r="BL139" s="354"/>
      <c r="BM139" s="354"/>
      <c r="BN139" s="326" t="s">
        <v>260</v>
      </c>
      <c r="BO139" s="81" t="s">
        <v>260</v>
      </c>
      <c r="BP139" s="81" t="s">
        <v>261</v>
      </c>
    </row>
    <row r="140" s="229" customFormat="1" ht="19.5" spans="1:68">
      <c r="A140" s="296">
        <v>42</v>
      </c>
      <c r="B140" s="297"/>
      <c r="C140" s="320" t="s">
        <v>436</v>
      </c>
      <c r="D140" s="298" t="s">
        <v>452</v>
      </c>
      <c r="E140" s="298"/>
      <c r="F140" s="299"/>
      <c r="G140" s="299"/>
      <c r="H140" s="299"/>
      <c r="I140" s="300">
        <f t="shared" si="87"/>
        <v>10606</v>
      </c>
      <c r="J140" s="302">
        <f>SUM(J141:J145)</f>
        <v>3153</v>
      </c>
      <c r="K140" s="302">
        <f t="shared" ref="K140:AQ140" si="89">SUM(K141:K145)</f>
        <v>1830</v>
      </c>
      <c r="L140" s="302">
        <f t="shared" si="89"/>
        <v>5623</v>
      </c>
      <c r="M140" s="302">
        <f t="shared" si="89"/>
        <v>4</v>
      </c>
      <c r="N140" s="302">
        <f t="shared" si="89"/>
        <v>2</v>
      </c>
      <c r="O140" s="302">
        <f t="shared" si="89"/>
        <v>29.1</v>
      </c>
      <c r="P140" s="302">
        <f t="shared" si="89"/>
        <v>0</v>
      </c>
      <c r="Q140" s="302">
        <f t="shared" si="89"/>
        <v>0</v>
      </c>
      <c r="R140" s="302">
        <f t="shared" si="89"/>
        <v>0</v>
      </c>
      <c r="S140" s="302">
        <f t="shared" si="89"/>
        <v>14</v>
      </c>
      <c r="T140" s="302">
        <f t="shared" si="89"/>
        <v>0</v>
      </c>
      <c r="U140" s="302">
        <f t="shared" si="89"/>
        <v>0</v>
      </c>
      <c r="V140" s="302">
        <f t="shared" si="89"/>
        <v>0</v>
      </c>
      <c r="W140" s="302">
        <f t="shared" si="89"/>
        <v>0</v>
      </c>
      <c r="X140" s="302">
        <f t="shared" si="89"/>
        <v>0</v>
      </c>
      <c r="Y140" s="302">
        <f t="shared" si="89"/>
        <v>0</v>
      </c>
      <c r="Z140" s="302">
        <f t="shared" si="89"/>
        <v>0</v>
      </c>
      <c r="AA140" s="302">
        <f t="shared" si="89"/>
        <v>0</v>
      </c>
      <c r="AB140" s="302">
        <f t="shared" si="89"/>
        <v>0</v>
      </c>
      <c r="AC140" s="302">
        <f t="shared" si="89"/>
        <v>0</v>
      </c>
      <c r="AD140" s="302">
        <f t="shared" si="89"/>
        <v>0</v>
      </c>
      <c r="AE140" s="302">
        <f t="shared" si="89"/>
        <v>0</v>
      </c>
      <c r="AF140" s="302">
        <f t="shared" si="89"/>
        <v>0</v>
      </c>
      <c r="AG140" s="302">
        <f t="shared" si="89"/>
        <v>0</v>
      </c>
      <c r="AH140" s="302">
        <f t="shared" si="89"/>
        <v>0</v>
      </c>
      <c r="AI140" s="302">
        <f t="shared" si="89"/>
        <v>0</v>
      </c>
      <c r="AJ140" s="302">
        <f t="shared" si="89"/>
        <v>0</v>
      </c>
      <c r="AK140" s="302">
        <f t="shared" si="89"/>
        <v>0</v>
      </c>
      <c r="AL140" s="302">
        <f t="shared" si="89"/>
        <v>0</v>
      </c>
      <c r="AM140" s="302">
        <f t="shared" si="89"/>
        <v>0</v>
      </c>
      <c r="AN140" s="302">
        <f t="shared" si="89"/>
        <v>0</v>
      </c>
      <c r="AO140" s="302">
        <f t="shared" si="89"/>
        <v>0</v>
      </c>
      <c r="AP140" s="302">
        <f t="shared" si="89"/>
        <v>0</v>
      </c>
      <c r="AQ140" s="302">
        <f t="shared" si="89"/>
        <v>0</v>
      </c>
      <c r="AR140" s="302">
        <v>100</v>
      </c>
      <c r="AS140" s="302">
        <v>100</v>
      </c>
      <c r="AT140" s="302" t="s">
        <v>256</v>
      </c>
      <c r="AU140" s="302" t="s">
        <v>257</v>
      </c>
      <c r="AV140" s="302">
        <v>100</v>
      </c>
      <c r="AW140" s="302" t="s">
        <v>269</v>
      </c>
      <c r="AX140" s="302" t="s">
        <v>270</v>
      </c>
      <c r="AY140" s="302" t="s">
        <v>271</v>
      </c>
      <c r="AZ140" s="302">
        <f>SUM(AZ141:AZ145)</f>
        <v>0</v>
      </c>
      <c r="BA140" s="302">
        <f t="shared" ref="BA140:BL140" si="90">SUM(BA141:BA145)</f>
        <v>0</v>
      </c>
      <c r="BB140" s="302">
        <f t="shared" si="90"/>
        <v>0</v>
      </c>
      <c r="BC140" s="302">
        <f t="shared" si="90"/>
        <v>0</v>
      </c>
      <c r="BD140" s="302">
        <f t="shared" si="90"/>
        <v>0</v>
      </c>
      <c r="BE140" s="302">
        <f t="shared" si="90"/>
        <v>0</v>
      </c>
      <c r="BF140" s="302">
        <f t="shared" si="90"/>
        <v>0</v>
      </c>
      <c r="BG140" s="302">
        <f t="shared" si="90"/>
        <v>0</v>
      </c>
      <c r="BH140" s="302">
        <f t="shared" si="90"/>
        <v>0</v>
      </c>
      <c r="BI140" s="302">
        <f t="shared" si="90"/>
        <v>0</v>
      </c>
      <c r="BJ140" s="302">
        <f t="shared" si="90"/>
        <v>0</v>
      </c>
      <c r="BK140" s="302">
        <f t="shared" si="90"/>
        <v>0</v>
      </c>
      <c r="BL140" s="302">
        <f t="shared" si="90"/>
        <v>0</v>
      </c>
      <c r="BM140" s="302">
        <f>SUM(BM141:BM144)</f>
        <v>0</v>
      </c>
      <c r="BN140" s="303" t="s">
        <v>260</v>
      </c>
      <c r="BO140" s="303" t="s">
        <v>260</v>
      </c>
      <c r="BP140" s="303" t="s">
        <v>261</v>
      </c>
    </row>
    <row r="141" s="224" customFormat="1" ht="31.5" spans="1:68">
      <c r="A141" s="91">
        <v>42</v>
      </c>
      <c r="B141" s="304" t="s">
        <v>453</v>
      </c>
      <c r="C141" s="321" t="s">
        <v>436</v>
      </c>
      <c r="D141" s="125" t="s">
        <v>454</v>
      </c>
      <c r="E141" s="305" t="s">
        <v>273</v>
      </c>
      <c r="F141" s="306" t="s">
        <v>299</v>
      </c>
      <c r="G141" s="120" t="s">
        <v>300</v>
      </c>
      <c r="H141" s="307" t="s">
        <v>29</v>
      </c>
      <c r="I141" s="122">
        <f t="shared" si="87"/>
        <v>4883</v>
      </c>
      <c r="J141" s="78">
        <v>2008</v>
      </c>
      <c r="K141" s="78">
        <v>-137</v>
      </c>
      <c r="L141" s="78">
        <v>3012</v>
      </c>
      <c r="M141" s="80">
        <v>1</v>
      </c>
      <c r="N141" s="80">
        <v>1</v>
      </c>
      <c r="O141" s="79">
        <v>18.6</v>
      </c>
      <c r="P141" s="79"/>
      <c r="Q141" s="79"/>
      <c r="R141" s="79"/>
      <c r="S141" s="79"/>
      <c r="T141" s="79"/>
      <c r="U141" s="80"/>
      <c r="V141" s="80"/>
      <c r="W141" s="80"/>
      <c r="X141" s="80"/>
      <c r="Y141" s="80"/>
      <c r="Z141" s="80"/>
      <c r="AA141" s="80"/>
      <c r="AB141" s="80"/>
      <c r="AC141" s="80"/>
      <c r="AD141" s="81"/>
      <c r="AE141" s="81"/>
      <c r="AF141" s="81"/>
      <c r="AG141" s="81"/>
      <c r="AH141" s="81"/>
      <c r="AI141" s="81"/>
      <c r="AJ141" s="81"/>
      <c r="AK141" s="81"/>
      <c r="AL141" s="81"/>
      <c r="AM141" s="81"/>
      <c r="AN141" s="81"/>
      <c r="AO141" s="81"/>
      <c r="AP141" s="81"/>
      <c r="AQ141" s="81"/>
      <c r="AR141" s="81">
        <v>100</v>
      </c>
      <c r="AS141" s="81">
        <v>100</v>
      </c>
      <c r="AT141" s="81" t="s">
        <v>256</v>
      </c>
      <c r="AU141" s="81" t="s">
        <v>257</v>
      </c>
      <c r="AV141" s="81">
        <v>100</v>
      </c>
      <c r="AW141" s="81" t="s">
        <v>269</v>
      </c>
      <c r="AX141" s="81" t="s">
        <v>257</v>
      </c>
      <c r="AY141" s="81" t="s">
        <v>271</v>
      </c>
      <c r="AZ141" s="316"/>
      <c r="BA141" s="316"/>
      <c r="BB141" s="316"/>
      <c r="BC141" s="316"/>
      <c r="BD141" s="81"/>
      <c r="BE141" s="81"/>
      <c r="BF141" s="316"/>
      <c r="BG141" s="81"/>
      <c r="BH141" s="81"/>
      <c r="BI141" s="81"/>
      <c r="BJ141" s="81"/>
      <c r="BK141" s="81"/>
      <c r="BL141" s="81"/>
      <c r="BM141" s="81"/>
      <c r="BN141" s="81" t="s">
        <v>260</v>
      </c>
      <c r="BO141" s="81" t="s">
        <v>260</v>
      </c>
      <c r="BP141" s="81" t="s">
        <v>261</v>
      </c>
    </row>
    <row r="142" s="229" customFormat="1" ht="31.5" spans="1:68">
      <c r="A142" s="91">
        <v>42</v>
      </c>
      <c r="B142" s="352" t="s">
        <v>455</v>
      </c>
      <c r="C142" s="321" t="s">
        <v>436</v>
      </c>
      <c r="D142" s="125" t="s">
        <v>454</v>
      </c>
      <c r="E142" s="305" t="s">
        <v>273</v>
      </c>
      <c r="F142" s="306" t="s">
        <v>299</v>
      </c>
      <c r="G142" s="120" t="s">
        <v>300</v>
      </c>
      <c r="H142" s="307" t="s">
        <v>29</v>
      </c>
      <c r="I142" s="122">
        <f t="shared" si="87"/>
        <v>1278</v>
      </c>
      <c r="J142" s="355"/>
      <c r="K142" s="78">
        <v>767</v>
      </c>
      <c r="L142" s="78">
        <v>511</v>
      </c>
      <c r="M142" s="80">
        <v>1</v>
      </c>
      <c r="N142" s="80">
        <v>1</v>
      </c>
      <c r="O142" s="80">
        <v>1.5</v>
      </c>
      <c r="P142" s="80"/>
      <c r="Q142" s="80"/>
      <c r="R142" s="80"/>
      <c r="S142" s="80"/>
      <c r="T142" s="80"/>
      <c r="U142" s="80"/>
      <c r="V142" s="80"/>
      <c r="W142" s="80"/>
      <c r="X142" s="80"/>
      <c r="Y142" s="80"/>
      <c r="Z142" s="80"/>
      <c r="AA142" s="80"/>
      <c r="AB142" s="80"/>
      <c r="AC142" s="80"/>
      <c r="AD142" s="80"/>
      <c r="AE142" s="80"/>
      <c r="AF142" s="80"/>
      <c r="AG142" s="80"/>
      <c r="AH142" s="80"/>
      <c r="AI142" s="80"/>
      <c r="AJ142" s="80"/>
      <c r="AK142" s="80"/>
      <c r="AL142" s="80"/>
      <c r="AM142" s="80"/>
      <c r="AN142" s="80"/>
      <c r="AO142" s="80"/>
      <c r="AP142" s="80"/>
      <c r="AQ142" s="80"/>
      <c r="AR142" s="85">
        <v>100</v>
      </c>
      <c r="AS142" s="85">
        <v>100</v>
      </c>
      <c r="AT142" s="85" t="s">
        <v>256</v>
      </c>
      <c r="AU142" s="81" t="s">
        <v>257</v>
      </c>
      <c r="AV142" s="85">
        <v>100</v>
      </c>
      <c r="AW142" s="81" t="s">
        <v>269</v>
      </c>
      <c r="AX142" s="81" t="s">
        <v>257</v>
      </c>
      <c r="AY142" s="81" t="s">
        <v>271</v>
      </c>
      <c r="AZ142" s="329"/>
      <c r="BA142" s="329"/>
      <c r="BB142" s="329"/>
      <c r="BC142" s="329"/>
      <c r="BD142" s="80"/>
      <c r="BE142" s="80"/>
      <c r="BF142" s="329"/>
      <c r="BG142" s="80"/>
      <c r="BH142" s="80"/>
      <c r="BI142" s="80"/>
      <c r="BJ142" s="80"/>
      <c r="BK142" s="80"/>
      <c r="BL142" s="80"/>
      <c r="BM142" s="80"/>
      <c r="BN142" s="326" t="s">
        <v>260</v>
      </c>
      <c r="BO142" s="81" t="s">
        <v>260</v>
      </c>
      <c r="BP142" s="81" t="s">
        <v>261</v>
      </c>
    </row>
    <row r="143" s="229" customFormat="1" ht="31.5" spans="1:68">
      <c r="A143" s="91">
        <v>42</v>
      </c>
      <c r="B143" s="352" t="s">
        <v>456</v>
      </c>
      <c r="C143" s="321" t="s">
        <v>436</v>
      </c>
      <c r="D143" s="125" t="s">
        <v>454</v>
      </c>
      <c r="E143" s="305" t="s">
        <v>273</v>
      </c>
      <c r="F143" s="306" t="s">
        <v>299</v>
      </c>
      <c r="G143" s="120" t="s">
        <v>300</v>
      </c>
      <c r="H143" s="307" t="s">
        <v>29</v>
      </c>
      <c r="I143" s="122">
        <f t="shared" si="87"/>
        <v>2440</v>
      </c>
      <c r="J143" s="78">
        <v>540</v>
      </c>
      <c r="K143" s="78">
        <v>700</v>
      </c>
      <c r="L143" s="78">
        <v>1200</v>
      </c>
      <c r="M143" s="80">
        <v>1</v>
      </c>
      <c r="N143" s="80"/>
      <c r="O143" s="80">
        <v>5</v>
      </c>
      <c r="P143" s="80"/>
      <c r="Q143" s="80"/>
      <c r="R143" s="80"/>
      <c r="S143" s="80"/>
      <c r="T143" s="80"/>
      <c r="U143" s="80"/>
      <c r="V143" s="80"/>
      <c r="W143" s="80"/>
      <c r="X143" s="80"/>
      <c r="Y143" s="80"/>
      <c r="Z143" s="80"/>
      <c r="AA143" s="80"/>
      <c r="AB143" s="80"/>
      <c r="AC143" s="80"/>
      <c r="AD143" s="80"/>
      <c r="AE143" s="80"/>
      <c r="AF143" s="80"/>
      <c r="AG143" s="80"/>
      <c r="AH143" s="80"/>
      <c r="AI143" s="80"/>
      <c r="AJ143" s="80"/>
      <c r="AK143" s="80"/>
      <c r="AL143" s="80"/>
      <c r="AM143" s="80"/>
      <c r="AN143" s="80"/>
      <c r="AO143" s="80"/>
      <c r="AP143" s="80"/>
      <c r="AQ143" s="80"/>
      <c r="AR143" s="85">
        <v>100</v>
      </c>
      <c r="AS143" s="85">
        <v>100</v>
      </c>
      <c r="AT143" s="85" t="s">
        <v>256</v>
      </c>
      <c r="AU143" s="81" t="s">
        <v>257</v>
      </c>
      <c r="AV143" s="85">
        <v>100</v>
      </c>
      <c r="AW143" s="81" t="s">
        <v>269</v>
      </c>
      <c r="AX143" s="81" t="s">
        <v>257</v>
      </c>
      <c r="AY143" s="81" t="s">
        <v>271</v>
      </c>
      <c r="AZ143" s="329"/>
      <c r="BA143" s="329"/>
      <c r="BB143" s="329"/>
      <c r="BC143" s="329"/>
      <c r="BD143" s="80"/>
      <c r="BE143" s="80"/>
      <c r="BF143" s="329"/>
      <c r="BG143" s="80"/>
      <c r="BH143" s="80"/>
      <c r="BI143" s="80"/>
      <c r="BJ143" s="80"/>
      <c r="BK143" s="80"/>
      <c r="BL143" s="80"/>
      <c r="BM143" s="80"/>
      <c r="BN143" s="326" t="s">
        <v>260</v>
      </c>
      <c r="BO143" s="81" t="s">
        <v>260</v>
      </c>
      <c r="BP143" s="81" t="s">
        <v>261</v>
      </c>
    </row>
    <row r="144" s="229" customFormat="1" ht="31" customHeight="1" spans="1:68">
      <c r="A144" s="91">
        <v>42</v>
      </c>
      <c r="B144" s="352" t="s">
        <v>446</v>
      </c>
      <c r="C144" s="321" t="s">
        <v>436</v>
      </c>
      <c r="D144" s="125" t="s">
        <v>454</v>
      </c>
      <c r="E144" s="305" t="s">
        <v>273</v>
      </c>
      <c r="F144" s="306" t="s">
        <v>299</v>
      </c>
      <c r="G144" s="120" t="s">
        <v>300</v>
      </c>
      <c r="H144" s="307" t="s">
        <v>29</v>
      </c>
      <c r="I144" s="122">
        <f t="shared" si="87"/>
        <v>1832</v>
      </c>
      <c r="J144" s="78">
        <v>432</v>
      </c>
      <c r="K144" s="78">
        <f>500</f>
        <v>500</v>
      </c>
      <c r="L144" s="78">
        <f>500+400</f>
        <v>900</v>
      </c>
      <c r="M144" s="80">
        <v>1</v>
      </c>
      <c r="N144" s="80"/>
      <c r="O144" s="80">
        <v>4</v>
      </c>
      <c r="P144" s="80"/>
      <c r="Q144" s="80"/>
      <c r="R144" s="80"/>
      <c r="S144" s="80"/>
      <c r="T144" s="80"/>
      <c r="U144" s="80"/>
      <c r="V144" s="80"/>
      <c r="W144" s="80"/>
      <c r="X144" s="80"/>
      <c r="Y144" s="80"/>
      <c r="Z144" s="80"/>
      <c r="AA144" s="80"/>
      <c r="AB144" s="80"/>
      <c r="AC144" s="80"/>
      <c r="AD144" s="80"/>
      <c r="AE144" s="80"/>
      <c r="AF144" s="80"/>
      <c r="AG144" s="80"/>
      <c r="AH144" s="80"/>
      <c r="AI144" s="80"/>
      <c r="AJ144" s="80"/>
      <c r="AK144" s="80"/>
      <c r="AL144" s="80"/>
      <c r="AM144" s="80"/>
      <c r="AN144" s="80"/>
      <c r="AO144" s="80"/>
      <c r="AP144" s="80"/>
      <c r="AQ144" s="80"/>
      <c r="AR144" s="85">
        <v>100</v>
      </c>
      <c r="AS144" s="85">
        <v>100</v>
      </c>
      <c r="AT144" s="85" t="s">
        <v>256</v>
      </c>
      <c r="AU144" s="81" t="s">
        <v>257</v>
      </c>
      <c r="AV144" s="85">
        <v>100</v>
      </c>
      <c r="AW144" s="81" t="s">
        <v>269</v>
      </c>
      <c r="AX144" s="81" t="s">
        <v>257</v>
      </c>
      <c r="AY144" s="81" t="s">
        <v>271</v>
      </c>
      <c r="AZ144" s="329"/>
      <c r="BA144" s="329"/>
      <c r="BB144" s="329"/>
      <c r="BC144" s="329"/>
      <c r="BD144" s="80"/>
      <c r="BE144" s="80"/>
      <c r="BF144" s="329"/>
      <c r="BG144" s="80"/>
      <c r="BH144" s="80"/>
      <c r="BI144" s="80"/>
      <c r="BJ144" s="80"/>
      <c r="BK144" s="80"/>
      <c r="BL144" s="80"/>
      <c r="BM144" s="80"/>
      <c r="BN144" s="326" t="s">
        <v>260</v>
      </c>
      <c r="BO144" s="81" t="s">
        <v>260</v>
      </c>
      <c r="BP144" s="81" t="s">
        <v>261</v>
      </c>
    </row>
    <row r="145" s="229" customFormat="1" ht="19.5" spans="1:68">
      <c r="A145" s="91">
        <v>42</v>
      </c>
      <c r="B145" s="304" t="s">
        <v>328</v>
      </c>
      <c r="C145" s="321" t="s">
        <v>436</v>
      </c>
      <c r="D145" s="125" t="s">
        <v>454</v>
      </c>
      <c r="E145" s="305" t="s">
        <v>273</v>
      </c>
      <c r="F145" s="306" t="s">
        <v>274</v>
      </c>
      <c r="G145" s="120" t="s">
        <v>330</v>
      </c>
      <c r="H145" s="307" t="s">
        <v>36</v>
      </c>
      <c r="I145" s="122">
        <f t="shared" si="87"/>
        <v>173</v>
      </c>
      <c r="J145" s="80">
        <v>173</v>
      </c>
      <c r="K145" s="80"/>
      <c r="L145" s="80"/>
      <c r="M145" s="80"/>
      <c r="N145" s="80"/>
      <c r="O145" s="80"/>
      <c r="P145" s="80"/>
      <c r="Q145" s="80"/>
      <c r="R145" s="80"/>
      <c r="S145" s="80">
        <v>14</v>
      </c>
      <c r="T145" s="80"/>
      <c r="U145" s="80"/>
      <c r="V145" s="80"/>
      <c r="W145" s="80"/>
      <c r="X145" s="80"/>
      <c r="Y145" s="80"/>
      <c r="Z145" s="80"/>
      <c r="AA145" s="80"/>
      <c r="AB145" s="80"/>
      <c r="AC145" s="80"/>
      <c r="AD145" s="80"/>
      <c r="AE145" s="80"/>
      <c r="AF145" s="80"/>
      <c r="AG145" s="80"/>
      <c r="AH145" s="80"/>
      <c r="AI145" s="80"/>
      <c r="AJ145" s="80"/>
      <c r="AK145" s="80"/>
      <c r="AL145" s="80"/>
      <c r="AM145" s="80"/>
      <c r="AN145" s="80"/>
      <c r="AO145" s="80"/>
      <c r="AP145" s="80"/>
      <c r="AQ145" s="80"/>
      <c r="AR145" s="81">
        <v>100</v>
      </c>
      <c r="AS145" s="81">
        <v>100</v>
      </c>
      <c r="AT145" s="81" t="s">
        <v>256</v>
      </c>
      <c r="AU145" s="81" t="s">
        <v>257</v>
      </c>
      <c r="AV145" s="81">
        <v>100</v>
      </c>
      <c r="AW145" s="81" t="s">
        <v>269</v>
      </c>
      <c r="AX145" s="81" t="s">
        <v>257</v>
      </c>
      <c r="AY145" s="81" t="s">
        <v>271</v>
      </c>
      <c r="AZ145" s="80"/>
      <c r="BA145" s="80"/>
      <c r="BB145" s="80"/>
      <c r="BC145" s="80"/>
      <c r="BD145" s="80"/>
      <c r="BE145" s="80"/>
      <c r="BF145" s="80"/>
      <c r="BG145" s="80"/>
      <c r="BH145" s="80"/>
      <c r="BI145" s="329"/>
      <c r="BJ145" s="80"/>
      <c r="BK145" s="80"/>
      <c r="BL145" s="80"/>
      <c r="BM145" s="80"/>
      <c r="BN145" s="81" t="s">
        <v>260</v>
      </c>
      <c r="BO145" s="81" t="s">
        <v>260</v>
      </c>
      <c r="BP145" s="86" t="s">
        <v>261</v>
      </c>
    </row>
    <row r="146" s="231" customFormat="1" ht="19.5" spans="1:68">
      <c r="A146" s="296">
        <v>72</v>
      </c>
      <c r="B146" s="297"/>
      <c r="C146" s="320" t="s">
        <v>436</v>
      </c>
      <c r="D146" s="298" t="s">
        <v>457</v>
      </c>
      <c r="E146" s="298"/>
      <c r="F146" s="298"/>
      <c r="G146" s="298"/>
      <c r="H146" s="298"/>
      <c r="I146" s="300">
        <f t="shared" si="87"/>
        <v>7735</v>
      </c>
      <c r="J146" s="302">
        <f>SUM(J147:J150)</f>
        <v>2778</v>
      </c>
      <c r="K146" s="302">
        <f t="shared" ref="K146:AQ146" si="91">SUM(K147:K150)</f>
        <v>1511</v>
      </c>
      <c r="L146" s="302">
        <f t="shared" si="91"/>
        <v>3446</v>
      </c>
      <c r="M146" s="302">
        <f t="shared" si="91"/>
        <v>3</v>
      </c>
      <c r="N146" s="302">
        <f t="shared" si="91"/>
        <v>1</v>
      </c>
      <c r="O146" s="302">
        <f t="shared" si="91"/>
        <v>24.1</v>
      </c>
      <c r="P146" s="302">
        <f t="shared" si="91"/>
        <v>0</v>
      </c>
      <c r="Q146" s="302">
        <f t="shared" si="91"/>
        <v>0</v>
      </c>
      <c r="R146" s="302">
        <f t="shared" si="91"/>
        <v>0</v>
      </c>
      <c r="S146" s="302">
        <f t="shared" si="91"/>
        <v>14</v>
      </c>
      <c r="T146" s="302">
        <f t="shared" si="91"/>
        <v>0</v>
      </c>
      <c r="U146" s="302">
        <f t="shared" si="91"/>
        <v>0</v>
      </c>
      <c r="V146" s="302">
        <f t="shared" si="91"/>
        <v>0</v>
      </c>
      <c r="W146" s="302">
        <f t="shared" si="91"/>
        <v>0</v>
      </c>
      <c r="X146" s="302">
        <f t="shared" si="91"/>
        <v>0</v>
      </c>
      <c r="Y146" s="302">
        <f t="shared" si="91"/>
        <v>0</v>
      </c>
      <c r="Z146" s="302">
        <f t="shared" si="91"/>
        <v>0</v>
      </c>
      <c r="AA146" s="302">
        <f t="shared" si="91"/>
        <v>0</v>
      </c>
      <c r="AB146" s="302">
        <f t="shared" si="91"/>
        <v>0</v>
      </c>
      <c r="AC146" s="302">
        <f t="shared" si="91"/>
        <v>0</v>
      </c>
      <c r="AD146" s="302">
        <f t="shared" si="91"/>
        <v>0</v>
      </c>
      <c r="AE146" s="302">
        <f t="shared" si="91"/>
        <v>0</v>
      </c>
      <c r="AF146" s="302">
        <f t="shared" si="91"/>
        <v>0</v>
      </c>
      <c r="AG146" s="302">
        <f t="shared" si="91"/>
        <v>0</v>
      </c>
      <c r="AH146" s="302">
        <f t="shared" si="91"/>
        <v>0</v>
      </c>
      <c r="AI146" s="302">
        <f t="shared" si="91"/>
        <v>0</v>
      </c>
      <c r="AJ146" s="302">
        <f t="shared" si="91"/>
        <v>0</v>
      </c>
      <c r="AK146" s="302">
        <f t="shared" si="91"/>
        <v>0</v>
      </c>
      <c r="AL146" s="302">
        <f t="shared" si="91"/>
        <v>0</v>
      </c>
      <c r="AM146" s="302">
        <f t="shared" si="91"/>
        <v>0</v>
      </c>
      <c r="AN146" s="302">
        <f t="shared" si="91"/>
        <v>0</v>
      </c>
      <c r="AO146" s="302">
        <f t="shared" si="91"/>
        <v>0</v>
      </c>
      <c r="AP146" s="302">
        <f t="shared" si="91"/>
        <v>0</v>
      </c>
      <c r="AQ146" s="302">
        <f t="shared" si="91"/>
        <v>0</v>
      </c>
      <c r="AR146" s="302">
        <v>100</v>
      </c>
      <c r="AS146" s="302">
        <v>100</v>
      </c>
      <c r="AT146" s="302" t="s">
        <v>256</v>
      </c>
      <c r="AU146" s="302" t="s">
        <v>257</v>
      </c>
      <c r="AV146" s="302">
        <v>100</v>
      </c>
      <c r="AW146" s="302" t="s">
        <v>269</v>
      </c>
      <c r="AX146" s="302" t="s">
        <v>270</v>
      </c>
      <c r="AY146" s="302" t="s">
        <v>271</v>
      </c>
      <c r="AZ146" s="302">
        <f>SUM(AZ147:AZ150)</f>
        <v>0</v>
      </c>
      <c r="BA146" s="302">
        <f t="shared" ref="BA146:BM146" si="92">SUM(BA147:BA150)</f>
        <v>0</v>
      </c>
      <c r="BB146" s="302">
        <f t="shared" si="92"/>
        <v>0</v>
      </c>
      <c r="BC146" s="302">
        <f t="shared" si="92"/>
        <v>0</v>
      </c>
      <c r="BD146" s="302">
        <f t="shared" si="92"/>
        <v>0</v>
      </c>
      <c r="BE146" s="302">
        <f t="shared" si="92"/>
        <v>0</v>
      </c>
      <c r="BF146" s="302">
        <f t="shared" si="92"/>
        <v>0</v>
      </c>
      <c r="BG146" s="302">
        <f t="shared" si="92"/>
        <v>0</v>
      </c>
      <c r="BH146" s="302">
        <f t="shared" si="92"/>
        <v>0</v>
      </c>
      <c r="BI146" s="302">
        <f t="shared" si="92"/>
        <v>0</v>
      </c>
      <c r="BJ146" s="302">
        <f t="shared" si="92"/>
        <v>0</v>
      </c>
      <c r="BK146" s="302">
        <f t="shared" si="92"/>
        <v>0</v>
      </c>
      <c r="BL146" s="302">
        <f t="shared" si="92"/>
        <v>0</v>
      </c>
      <c r="BM146" s="302">
        <f t="shared" si="92"/>
        <v>0</v>
      </c>
      <c r="BN146" s="303" t="s">
        <v>260</v>
      </c>
      <c r="BO146" s="303" t="s">
        <v>260</v>
      </c>
      <c r="BP146" s="303" t="s">
        <v>261</v>
      </c>
    </row>
    <row r="147" s="229" customFormat="1" ht="31.5" spans="1:68">
      <c r="A147" s="91">
        <v>43</v>
      </c>
      <c r="B147" s="352" t="s">
        <v>458</v>
      </c>
      <c r="C147" s="321" t="s">
        <v>436</v>
      </c>
      <c r="D147" s="125" t="s">
        <v>459</v>
      </c>
      <c r="E147" s="305" t="s">
        <v>273</v>
      </c>
      <c r="F147" s="306" t="s">
        <v>299</v>
      </c>
      <c r="G147" s="120" t="s">
        <v>300</v>
      </c>
      <c r="H147" s="307" t="s">
        <v>29</v>
      </c>
      <c r="I147" s="122">
        <f t="shared" si="87"/>
        <v>2640</v>
      </c>
      <c r="J147" s="133">
        <v>540</v>
      </c>
      <c r="K147" s="78">
        <v>800</v>
      </c>
      <c r="L147" s="78">
        <v>1300</v>
      </c>
      <c r="M147" s="80">
        <v>1</v>
      </c>
      <c r="N147" s="80"/>
      <c r="O147" s="133">
        <v>5</v>
      </c>
      <c r="P147" s="133"/>
      <c r="Q147" s="133"/>
      <c r="R147" s="133"/>
      <c r="S147" s="133"/>
      <c r="T147" s="133"/>
      <c r="U147" s="78"/>
      <c r="V147" s="78"/>
      <c r="W147" s="78"/>
      <c r="X147" s="78"/>
      <c r="Y147" s="78"/>
      <c r="Z147" s="78"/>
      <c r="AA147" s="78"/>
      <c r="AB147" s="78"/>
      <c r="AC147" s="78"/>
      <c r="AD147" s="86"/>
      <c r="AE147" s="86"/>
      <c r="AF147" s="86"/>
      <c r="AG147" s="86"/>
      <c r="AH147" s="86"/>
      <c r="AI147" s="86"/>
      <c r="AJ147" s="86"/>
      <c r="AK147" s="86"/>
      <c r="AL147" s="86"/>
      <c r="AM147" s="86"/>
      <c r="AN147" s="86"/>
      <c r="AO147" s="86"/>
      <c r="AP147" s="86"/>
      <c r="AQ147" s="86"/>
      <c r="AR147" s="85">
        <v>100</v>
      </c>
      <c r="AS147" s="85">
        <v>100</v>
      </c>
      <c r="AT147" s="85" t="s">
        <v>256</v>
      </c>
      <c r="AU147" s="81" t="s">
        <v>257</v>
      </c>
      <c r="AV147" s="85">
        <v>100</v>
      </c>
      <c r="AW147" s="81" t="s">
        <v>269</v>
      </c>
      <c r="AX147" s="81" t="s">
        <v>257</v>
      </c>
      <c r="AY147" s="81" t="s">
        <v>271</v>
      </c>
      <c r="AZ147" s="339"/>
      <c r="BA147" s="339"/>
      <c r="BB147" s="339"/>
      <c r="BC147" s="339"/>
      <c r="BD147" s="86"/>
      <c r="BE147" s="86"/>
      <c r="BF147" s="316"/>
      <c r="BG147" s="86"/>
      <c r="BH147" s="86"/>
      <c r="BI147" s="86"/>
      <c r="BJ147" s="86"/>
      <c r="BK147" s="86"/>
      <c r="BL147" s="86"/>
      <c r="BM147" s="86"/>
      <c r="BN147" s="326" t="s">
        <v>260</v>
      </c>
      <c r="BO147" s="81" t="s">
        <v>260</v>
      </c>
      <c r="BP147" s="81" t="s">
        <v>261</v>
      </c>
    </row>
    <row r="148" s="229" customFormat="1" ht="31.5" spans="1:68">
      <c r="A148" s="91">
        <v>43</v>
      </c>
      <c r="B148" s="352" t="s">
        <v>446</v>
      </c>
      <c r="C148" s="321" t="s">
        <v>436</v>
      </c>
      <c r="D148" s="125" t="s">
        <v>459</v>
      </c>
      <c r="E148" s="305" t="s">
        <v>273</v>
      </c>
      <c r="F148" s="306" t="s">
        <v>299</v>
      </c>
      <c r="G148" s="120" t="s">
        <v>300</v>
      </c>
      <c r="H148" s="307" t="s">
        <v>29</v>
      </c>
      <c r="I148" s="122">
        <f t="shared" si="87"/>
        <v>2296</v>
      </c>
      <c r="J148" s="78">
        <v>496</v>
      </c>
      <c r="K148" s="78">
        <f>500+500</f>
        <v>1000</v>
      </c>
      <c r="L148" s="78">
        <f>300+500</f>
        <v>800</v>
      </c>
      <c r="M148" s="80">
        <v>1</v>
      </c>
      <c r="N148" s="80"/>
      <c r="O148" s="80">
        <v>4.6</v>
      </c>
      <c r="P148" s="80"/>
      <c r="Q148" s="80"/>
      <c r="R148" s="80"/>
      <c r="S148" s="80"/>
      <c r="T148" s="80"/>
      <c r="U148" s="80"/>
      <c r="V148" s="80"/>
      <c r="W148" s="80"/>
      <c r="X148" s="80"/>
      <c r="Y148" s="80"/>
      <c r="Z148" s="80"/>
      <c r="AA148" s="80"/>
      <c r="AB148" s="80"/>
      <c r="AC148" s="80"/>
      <c r="AD148" s="80"/>
      <c r="AE148" s="80"/>
      <c r="AF148" s="80"/>
      <c r="AG148" s="80"/>
      <c r="AH148" s="80"/>
      <c r="AI148" s="80"/>
      <c r="AJ148" s="80"/>
      <c r="AK148" s="80"/>
      <c r="AL148" s="80"/>
      <c r="AM148" s="80"/>
      <c r="AN148" s="80"/>
      <c r="AO148" s="80"/>
      <c r="AP148" s="80"/>
      <c r="AQ148" s="80"/>
      <c r="AR148" s="85">
        <v>100</v>
      </c>
      <c r="AS148" s="85">
        <v>100</v>
      </c>
      <c r="AT148" s="85" t="s">
        <v>256</v>
      </c>
      <c r="AU148" s="81" t="s">
        <v>257</v>
      </c>
      <c r="AV148" s="85">
        <v>100</v>
      </c>
      <c r="AW148" s="81" t="s">
        <v>269</v>
      </c>
      <c r="AX148" s="81" t="s">
        <v>257</v>
      </c>
      <c r="AY148" s="81" t="s">
        <v>271</v>
      </c>
      <c r="AZ148" s="329"/>
      <c r="BA148" s="329"/>
      <c r="BB148" s="329"/>
      <c r="BC148" s="329"/>
      <c r="BD148" s="80"/>
      <c r="BE148" s="80"/>
      <c r="BF148" s="329"/>
      <c r="BG148" s="80"/>
      <c r="BH148" s="80"/>
      <c r="BI148" s="80"/>
      <c r="BJ148" s="80"/>
      <c r="BK148" s="80"/>
      <c r="BL148" s="80"/>
      <c r="BM148" s="80"/>
      <c r="BN148" s="326" t="s">
        <v>260</v>
      </c>
      <c r="BO148" s="81" t="s">
        <v>260</v>
      </c>
      <c r="BP148" s="81" t="s">
        <v>261</v>
      </c>
    </row>
    <row r="149" s="224" customFormat="1" ht="31.5" spans="1:68">
      <c r="A149" s="91">
        <v>43</v>
      </c>
      <c r="B149" s="304" t="s">
        <v>460</v>
      </c>
      <c r="C149" s="321" t="s">
        <v>436</v>
      </c>
      <c r="D149" s="125" t="s">
        <v>459</v>
      </c>
      <c r="E149" s="305" t="s">
        <v>273</v>
      </c>
      <c r="F149" s="306" t="s">
        <v>299</v>
      </c>
      <c r="G149" s="120" t="s">
        <v>300</v>
      </c>
      <c r="H149" s="307" t="s">
        <v>36</v>
      </c>
      <c r="I149" s="122">
        <f t="shared" ref="I149" si="93">SUM(J149:L149)</f>
        <v>2623</v>
      </c>
      <c r="J149" s="78">
        <v>1566</v>
      </c>
      <c r="K149" s="78">
        <v>-289</v>
      </c>
      <c r="L149" s="78">
        <v>1346</v>
      </c>
      <c r="M149" s="80">
        <v>1</v>
      </c>
      <c r="N149" s="80">
        <v>1</v>
      </c>
      <c r="O149" s="79">
        <v>14.5</v>
      </c>
      <c r="P149" s="79"/>
      <c r="Q149" s="79"/>
      <c r="R149" s="79"/>
      <c r="S149" s="79"/>
      <c r="T149" s="79"/>
      <c r="U149" s="80"/>
      <c r="V149" s="80"/>
      <c r="W149" s="80"/>
      <c r="X149" s="80"/>
      <c r="Y149" s="80"/>
      <c r="Z149" s="80"/>
      <c r="AA149" s="80"/>
      <c r="AB149" s="80"/>
      <c r="AC149" s="80"/>
      <c r="AD149" s="81"/>
      <c r="AE149" s="81"/>
      <c r="AF149" s="81"/>
      <c r="AG149" s="81"/>
      <c r="AH149" s="81"/>
      <c r="AI149" s="81"/>
      <c r="AJ149" s="81"/>
      <c r="AK149" s="81"/>
      <c r="AL149" s="81"/>
      <c r="AM149" s="81"/>
      <c r="AN149" s="81"/>
      <c r="AO149" s="81"/>
      <c r="AP149" s="81"/>
      <c r="AQ149" s="81"/>
      <c r="AR149" s="81">
        <v>100</v>
      </c>
      <c r="AS149" s="81">
        <v>100</v>
      </c>
      <c r="AT149" s="81" t="s">
        <v>256</v>
      </c>
      <c r="AU149" s="81" t="s">
        <v>257</v>
      </c>
      <c r="AV149" s="81">
        <v>100</v>
      </c>
      <c r="AW149" s="81" t="s">
        <v>269</v>
      </c>
      <c r="AX149" s="81" t="s">
        <v>257</v>
      </c>
      <c r="AY149" s="81" t="s">
        <v>271</v>
      </c>
      <c r="AZ149" s="316"/>
      <c r="BA149" s="316"/>
      <c r="BB149" s="316"/>
      <c r="BC149" s="316"/>
      <c r="BD149" s="81"/>
      <c r="BE149" s="81"/>
      <c r="BF149" s="316"/>
      <c r="BG149" s="81"/>
      <c r="BH149" s="81"/>
      <c r="BI149" s="81"/>
      <c r="BJ149" s="81"/>
      <c r="BK149" s="81"/>
      <c r="BL149" s="81"/>
      <c r="BM149" s="81"/>
      <c r="BN149" s="81" t="s">
        <v>260</v>
      </c>
      <c r="BO149" s="81" t="s">
        <v>260</v>
      </c>
      <c r="BP149" s="81" t="s">
        <v>261</v>
      </c>
    </row>
    <row r="150" s="229" customFormat="1" ht="19.5" spans="1:68">
      <c r="A150" s="91">
        <v>43</v>
      </c>
      <c r="B150" s="304" t="s">
        <v>328</v>
      </c>
      <c r="C150" s="321" t="s">
        <v>436</v>
      </c>
      <c r="D150" s="125" t="s">
        <v>459</v>
      </c>
      <c r="E150" s="305" t="s">
        <v>273</v>
      </c>
      <c r="F150" s="306" t="s">
        <v>274</v>
      </c>
      <c r="G150" s="120" t="s">
        <v>330</v>
      </c>
      <c r="H150" s="307" t="s">
        <v>36</v>
      </c>
      <c r="I150" s="122">
        <f t="shared" ref="I150:I183" si="94">SUM(J150:L150)</f>
        <v>176</v>
      </c>
      <c r="J150" s="79">
        <v>176</v>
      </c>
      <c r="K150" s="80"/>
      <c r="L150" s="80"/>
      <c r="M150" s="80"/>
      <c r="N150" s="80"/>
      <c r="O150" s="79"/>
      <c r="P150" s="79"/>
      <c r="Q150" s="79"/>
      <c r="R150" s="79"/>
      <c r="S150" s="79">
        <v>14</v>
      </c>
      <c r="T150" s="79"/>
      <c r="U150" s="78"/>
      <c r="V150" s="80"/>
      <c r="W150" s="80"/>
      <c r="X150" s="78"/>
      <c r="Y150" s="78"/>
      <c r="Z150" s="78"/>
      <c r="AA150" s="78"/>
      <c r="AB150" s="78"/>
      <c r="AC150" s="78"/>
      <c r="AD150" s="86"/>
      <c r="AE150" s="86"/>
      <c r="AF150" s="86"/>
      <c r="AG150" s="86"/>
      <c r="AH150" s="86"/>
      <c r="AI150" s="86"/>
      <c r="AJ150" s="86"/>
      <c r="AK150" s="86"/>
      <c r="AL150" s="86"/>
      <c r="AM150" s="86"/>
      <c r="AN150" s="86"/>
      <c r="AO150" s="86"/>
      <c r="AP150" s="86"/>
      <c r="AQ150" s="86"/>
      <c r="AR150" s="81">
        <v>100</v>
      </c>
      <c r="AS150" s="81">
        <v>100</v>
      </c>
      <c r="AT150" s="81" t="s">
        <v>256</v>
      </c>
      <c r="AU150" s="81" t="s">
        <v>257</v>
      </c>
      <c r="AV150" s="81">
        <v>100</v>
      </c>
      <c r="AW150" s="81" t="s">
        <v>269</v>
      </c>
      <c r="AX150" s="81" t="s">
        <v>257</v>
      </c>
      <c r="AY150" s="81" t="s">
        <v>271</v>
      </c>
      <c r="AZ150" s="86"/>
      <c r="BA150" s="86"/>
      <c r="BB150" s="342"/>
      <c r="BC150" s="86"/>
      <c r="BD150" s="86"/>
      <c r="BE150" s="86"/>
      <c r="BF150" s="86"/>
      <c r="BG150" s="86"/>
      <c r="BH150" s="81"/>
      <c r="BI150" s="339"/>
      <c r="BJ150" s="86"/>
      <c r="BK150" s="86"/>
      <c r="BL150" s="86"/>
      <c r="BM150" s="86"/>
      <c r="BN150" s="81" t="s">
        <v>260</v>
      </c>
      <c r="BO150" s="81" t="s">
        <v>260</v>
      </c>
      <c r="BP150" s="86" t="s">
        <v>261</v>
      </c>
    </row>
    <row r="151" s="231" customFormat="1" ht="19.5" spans="1:68">
      <c r="A151" s="296">
        <v>44</v>
      </c>
      <c r="B151" s="297"/>
      <c r="C151" s="320" t="s">
        <v>436</v>
      </c>
      <c r="D151" s="298" t="s">
        <v>461</v>
      </c>
      <c r="E151" s="298"/>
      <c r="F151" s="298"/>
      <c r="G151" s="298"/>
      <c r="H151" s="298"/>
      <c r="I151" s="300">
        <f t="shared" si="94"/>
        <v>258</v>
      </c>
      <c r="J151" s="302">
        <f t="shared" ref="J151:BM151" si="95">SUM(J152:J152)</f>
        <v>258</v>
      </c>
      <c r="K151" s="302">
        <f t="shared" si="95"/>
        <v>0</v>
      </c>
      <c r="L151" s="302">
        <f t="shared" si="95"/>
        <v>0</v>
      </c>
      <c r="M151" s="302">
        <f t="shared" si="95"/>
        <v>0</v>
      </c>
      <c r="N151" s="302">
        <f t="shared" si="95"/>
        <v>0</v>
      </c>
      <c r="O151" s="302">
        <f t="shared" si="95"/>
        <v>0</v>
      </c>
      <c r="P151" s="302">
        <f t="shared" si="95"/>
        <v>0</v>
      </c>
      <c r="Q151" s="302">
        <f t="shared" si="95"/>
        <v>0</v>
      </c>
      <c r="R151" s="302">
        <f t="shared" si="95"/>
        <v>0</v>
      </c>
      <c r="S151" s="302">
        <f t="shared" si="95"/>
        <v>21</v>
      </c>
      <c r="T151" s="302">
        <f t="shared" si="95"/>
        <v>0</v>
      </c>
      <c r="U151" s="302">
        <f t="shared" si="95"/>
        <v>0</v>
      </c>
      <c r="V151" s="302">
        <f t="shared" si="95"/>
        <v>0</v>
      </c>
      <c r="W151" s="302">
        <f t="shared" si="95"/>
        <v>0</v>
      </c>
      <c r="X151" s="302">
        <f t="shared" si="95"/>
        <v>0</v>
      </c>
      <c r="Y151" s="302">
        <f t="shared" si="95"/>
        <v>0</v>
      </c>
      <c r="Z151" s="302">
        <f t="shared" si="95"/>
        <v>0</v>
      </c>
      <c r="AA151" s="302">
        <f t="shared" si="95"/>
        <v>0</v>
      </c>
      <c r="AB151" s="302">
        <f t="shared" si="95"/>
        <v>0</v>
      </c>
      <c r="AC151" s="302">
        <f t="shared" si="95"/>
        <v>0</v>
      </c>
      <c r="AD151" s="302">
        <f t="shared" si="95"/>
        <v>0</v>
      </c>
      <c r="AE151" s="302">
        <f t="shared" si="95"/>
        <v>0</v>
      </c>
      <c r="AF151" s="302">
        <f t="shared" si="95"/>
        <v>0</v>
      </c>
      <c r="AG151" s="302">
        <f t="shared" si="95"/>
        <v>0</v>
      </c>
      <c r="AH151" s="302">
        <f t="shared" si="95"/>
        <v>0</v>
      </c>
      <c r="AI151" s="302">
        <f t="shared" si="95"/>
        <v>0</v>
      </c>
      <c r="AJ151" s="302">
        <f t="shared" si="95"/>
        <v>0</v>
      </c>
      <c r="AK151" s="302">
        <f t="shared" si="95"/>
        <v>0</v>
      </c>
      <c r="AL151" s="302">
        <f t="shared" si="95"/>
        <v>0</v>
      </c>
      <c r="AM151" s="302">
        <f t="shared" si="95"/>
        <v>0</v>
      </c>
      <c r="AN151" s="302">
        <f t="shared" si="95"/>
        <v>0</v>
      </c>
      <c r="AO151" s="302">
        <f t="shared" si="95"/>
        <v>0</v>
      </c>
      <c r="AP151" s="302">
        <f t="shared" si="95"/>
        <v>0</v>
      </c>
      <c r="AQ151" s="302">
        <f t="shared" si="95"/>
        <v>0</v>
      </c>
      <c r="AR151" s="302">
        <v>100</v>
      </c>
      <c r="AS151" s="302">
        <v>100</v>
      </c>
      <c r="AT151" s="302" t="s">
        <v>256</v>
      </c>
      <c r="AU151" s="302" t="s">
        <v>257</v>
      </c>
      <c r="AV151" s="302">
        <v>100</v>
      </c>
      <c r="AW151" s="302" t="s">
        <v>269</v>
      </c>
      <c r="AX151" s="302" t="s">
        <v>270</v>
      </c>
      <c r="AY151" s="302" t="s">
        <v>271</v>
      </c>
      <c r="AZ151" s="302">
        <f t="shared" si="95"/>
        <v>0</v>
      </c>
      <c r="BA151" s="302">
        <f t="shared" si="95"/>
        <v>0</v>
      </c>
      <c r="BB151" s="302">
        <f t="shared" si="95"/>
        <v>0</v>
      </c>
      <c r="BC151" s="302">
        <f t="shared" si="95"/>
        <v>0</v>
      </c>
      <c r="BD151" s="302">
        <f t="shared" si="95"/>
        <v>0</v>
      </c>
      <c r="BE151" s="302">
        <f t="shared" si="95"/>
        <v>0</v>
      </c>
      <c r="BF151" s="302">
        <f t="shared" si="95"/>
        <v>0</v>
      </c>
      <c r="BG151" s="302">
        <f t="shared" si="95"/>
        <v>0</v>
      </c>
      <c r="BH151" s="302">
        <f t="shared" si="95"/>
        <v>0</v>
      </c>
      <c r="BI151" s="302">
        <f t="shared" si="95"/>
        <v>0</v>
      </c>
      <c r="BJ151" s="302">
        <f t="shared" si="95"/>
        <v>0</v>
      </c>
      <c r="BK151" s="302">
        <f t="shared" si="95"/>
        <v>0</v>
      </c>
      <c r="BL151" s="302">
        <f t="shared" si="95"/>
        <v>0</v>
      </c>
      <c r="BM151" s="302">
        <f t="shared" si="95"/>
        <v>0</v>
      </c>
      <c r="BN151" s="303" t="s">
        <v>260</v>
      </c>
      <c r="BO151" s="303" t="s">
        <v>260</v>
      </c>
      <c r="BP151" s="303" t="s">
        <v>261</v>
      </c>
    </row>
    <row r="152" s="231" customFormat="1" ht="19.5" spans="1:68">
      <c r="A152" s="91">
        <v>44</v>
      </c>
      <c r="B152" s="304" t="s">
        <v>328</v>
      </c>
      <c r="C152" s="321" t="s">
        <v>436</v>
      </c>
      <c r="D152" s="305" t="s">
        <v>462</v>
      </c>
      <c r="E152" s="305" t="s">
        <v>273</v>
      </c>
      <c r="F152" s="306" t="s">
        <v>274</v>
      </c>
      <c r="G152" s="120" t="s">
        <v>330</v>
      </c>
      <c r="H152" s="307" t="s">
        <v>36</v>
      </c>
      <c r="I152" s="122">
        <f t="shared" si="94"/>
        <v>258</v>
      </c>
      <c r="J152" s="133">
        <v>258</v>
      </c>
      <c r="K152" s="80"/>
      <c r="L152" s="80"/>
      <c r="M152" s="80"/>
      <c r="N152" s="80"/>
      <c r="O152" s="133"/>
      <c r="P152" s="133"/>
      <c r="Q152" s="133"/>
      <c r="R152" s="133"/>
      <c r="S152" s="133">
        <v>21</v>
      </c>
      <c r="T152" s="133"/>
      <c r="U152" s="78"/>
      <c r="V152" s="80"/>
      <c r="W152" s="80"/>
      <c r="X152" s="78"/>
      <c r="Y152" s="78"/>
      <c r="Z152" s="78"/>
      <c r="AA152" s="78"/>
      <c r="AB152" s="78"/>
      <c r="AC152" s="78"/>
      <c r="AD152" s="86"/>
      <c r="AE152" s="86"/>
      <c r="AF152" s="86"/>
      <c r="AG152" s="86"/>
      <c r="AH152" s="86"/>
      <c r="AI152" s="86"/>
      <c r="AJ152" s="86"/>
      <c r="AK152" s="86"/>
      <c r="AL152" s="86"/>
      <c r="AM152" s="86"/>
      <c r="AN152" s="86"/>
      <c r="AO152" s="86"/>
      <c r="AP152" s="86"/>
      <c r="AQ152" s="86"/>
      <c r="AR152" s="81">
        <v>100</v>
      </c>
      <c r="AS152" s="81">
        <v>100</v>
      </c>
      <c r="AT152" s="81" t="s">
        <v>256</v>
      </c>
      <c r="AU152" s="81" t="s">
        <v>257</v>
      </c>
      <c r="AV152" s="81">
        <v>100</v>
      </c>
      <c r="AW152" s="81" t="s">
        <v>269</v>
      </c>
      <c r="AX152" s="81" t="s">
        <v>257</v>
      </c>
      <c r="AY152" s="81" t="s">
        <v>271</v>
      </c>
      <c r="AZ152" s="86"/>
      <c r="BA152" s="86"/>
      <c r="BB152" s="86"/>
      <c r="BC152" s="86"/>
      <c r="BD152" s="86"/>
      <c r="BE152" s="86"/>
      <c r="BF152" s="86"/>
      <c r="BG152" s="86"/>
      <c r="BH152" s="81"/>
      <c r="BI152" s="339"/>
      <c r="BJ152" s="81"/>
      <c r="BK152" s="86"/>
      <c r="BL152" s="86"/>
      <c r="BM152" s="86"/>
      <c r="BN152" s="81" t="s">
        <v>260</v>
      </c>
      <c r="BO152" s="81" t="s">
        <v>260</v>
      </c>
      <c r="BP152" s="86" t="s">
        <v>261</v>
      </c>
    </row>
    <row r="153" s="232" customFormat="1" ht="19.5" spans="1:68">
      <c r="A153" s="296">
        <v>45</v>
      </c>
      <c r="B153" s="297"/>
      <c r="C153" s="320" t="s">
        <v>436</v>
      </c>
      <c r="D153" s="332" t="s">
        <v>463</v>
      </c>
      <c r="E153" s="332"/>
      <c r="F153" s="332"/>
      <c r="G153" s="332"/>
      <c r="H153" s="332"/>
      <c r="I153" s="300">
        <f t="shared" si="94"/>
        <v>232</v>
      </c>
      <c r="J153" s="302">
        <f t="shared" ref="J153:BM153" si="96">SUM(J154:J154)</f>
        <v>232</v>
      </c>
      <c r="K153" s="302">
        <f t="shared" si="96"/>
        <v>0</v>
      </c>
      <c r="L153" s="302">
        <f t="shared" si="96"/>
        <v>0</v>
      </c>
      <c r="M153" s="302">
        <f t="shared" si="96"/>
        <v>0</v>
      </c>
      <c r="N153" s="302">
        <f t="shared" si="96"/>
        <v>0</v>
      </c>
      <c r="O153" s="302">
        <f t="shared" si="96"/>
        <v>0</v>
      </c>
      <c r="P153" s="302">
        <f t="shared" si="96"/>
        <v>0</v>
      </c>
      <c r="Q153" s="302">
        <f t="shared" si="96"/>
        <v>0</v>
      </c>
      <c r="R153" s="302">
        <f t="shared" si="96"/>
        <v>0</v>
      </c>
      <c r="S153" s="302">
        <f t="shared" si="96"/>
        <v>19</v>
      </c>
      <c r="T153" s="302">
        <f t="shared" si="96"/>
        <v>0</v>
      </c>
      <c r="U153" s="302">
        <f t="shared" si="96"/>
        <v>0</v>
      </c>
      <c r="V153" s="302">
        <f t="shared" si="96"/>
        <v>0</v>
      </c>
      <c r="W153" s="302">
        <f t="shared" si="96"/>
        <v>0</v>
      </c>
      <c r="X153" s="302">
        <f t="shared" si="96"/>
        <v>0</v>
      </c>
      <c r="Y153" s="302">
        <f t="shared" si="96"/>
        <v>0</v>
      </c>
      <c r="Z153" s="302">
        <f t="shared" si="96"/>
        <v>0</v>
      </c>
      <c r="AA153" s="302">
        <f t="shared" si="96"/>
        <v>0</v>
      </c>
      <c r="AB153" s="302">
        <f t="shared" si="96"/>
        <v>0</v>
      </c>
      <c r="AC153" s="302">
        <f t="shared" si="96"/>
        <v>0</v>
      </c>
      <c r="AD153" s="302">
        <f t="shared" si="96"/>
        <v>0</v>
      </c>
      <c r="AE153" s="302">
        <f t="shared" si="96"/>
        <v>0</v>
      </c>
      <c r="AF153" s="302">
        <f t="shared" si="96"/>
        <v>0</v>
      </c>
      <c r="AG153" s="302">
        <f t="shared" si="96"/>
        <v>0</v>
      </c>
      <c r="AH153" s="302">
        <f t="shared" si="96"/>
        <v>0</v>
      </c>
      <c r="AI153" s="302">
        <f t="shared" si="96"/>
        <v>0</v>
      </c>
      <c r="AJ153" s="302">
        <f t="shared" si="96"/>
        <v>0</v>
      </c>
      <c r="AK153" s="302">
        <f t="shared" si="96"/>
        <v>0</v>
      </c>
      <c r="AL153" s="302">
        <f t="shared" si="96"/>
        <v>0</v>
      </c>
      <c r="AM153" s="302">
        <f t="shared" si="96"/>
        <v>0</v>
      </c>
      <c r="AN153" s="302">
        <f t="shared" si="96"/>
        <v>0</v>
      </c>
      <c r="AO153" s="302">
        <f t="shared" si="96"/>
        <v>0</v>
      </c>
      <c r="AP153" s="302">
        <f t="shared" si="96"/>
        <v>0</v>
      </c>
      <c r="AQ153" s="302">
        <f t="shared" si="96"/>
        <v>0</v>
      </c>
      <c r="AR153" s="302">
        <v>100</v>
      </c>
      <c r="AS153" s="302">
        <v>100</v>
      </c>
      <c r="AT153" s="302" t="s">
        <v>256</v>
      </c>
      <c r="AU153" s="302" t="s">
        <v>257</v>
      </c>
      <c r="AV153" s="302">
        <v>100</v>
      </c>
      <c r="AW153" s="302" t="s">
        <v>269</v>
      </c>
      <c r="AX153" s="302" t="s">
        <v>270</v>
      </c>
      <c r="AY153" s="302" t="s">
        <v>271</v>
      </c>
      <c r="AZ153" s="302">
        <f t="shared" si="96"/>
        <v>0</v>
      </c>
      <c r="BA153" s="302">
        <f t="shared" si="96"/>
        <v>0</v>
      </c>
      <c r="BB153" s="302">
        <f t="shared" si="96"/>
        <v>0</v>
      </c>
      <c r="BC153" s="302">
        <f t="shared" si="96"/>
        <v>0</v>
      </c>
      <c r="BD153" s="302">
        <f t="shared" si="96"/>
        <v>0</v>
      </c>
      <c r="BE153" s="302">
        <f t="shared" si="96"/>
        <v>0</v>
      </c>
      <c r="BF153" s="302">
        <f t="shared" si="96"/>
        <v>0</v>
      </c>
      <c r="BG153" s="302">
        <f t="shared" si="96"/>
        <v>0</v>
      </c>
      <c r="BH153" s="302">
        <f t="shared" si="96"/>
        <v>0</v>
      </c>
      <c r="BI153" s="302">
        <f t="shared" si="96"/>
        <v>0</v>
      </c>
      <c r="BJ153" s="302">
        <f t="shared" si="96"/>
        <v>0</v>
      </c>
      <c r="BK153" s="302">
        <f t="shared" si="96"/>
        <v>0</v>
      </c>
      <c r="BL153" s="302">
        <f t="shared" si="96"/>
        <v>0</v>
      </c>
      <c r="BM153" s="302">
        <f t="shared" si="96"/>
        <v>0</v>
      </c>
      <c r="BN153" s="303" t="s">
        <v>260</v>
      </c>
      <c r="BO153" s="303" t="s">
        <v>260</v>
      </c>
      <c r="BP153" s="303" t="s">
        <v>261</v>
      </c>
    </row>
    <row r="154" s="219" customFormat="1" ht="19.5" spans="1:68">
      <c r="A154" s="91">
        <v>45</v>
      </c>
      <c r="B154" s="304" t="s">
        <v>328</v>
      </c>
      <c r="C154" s="321" t="s">
        <v>436</v>
      </c>
      <c r="D154" s="125" t="s">
        <v>464</v>
      </c>
      <c r="E154" s="305" t="s">
        <v>273</v>
      </c>
      <c r="F154" s="306" t="s">
        <v>274</v>
      </c>
      <c r="G154" s="120" t="s">
        <v>330</v>
      </c>
      <c r="H154" s="307" t="s">
        <v>36</v>
      </c>
      <c r="I154" s="122">
        <f t="shared" si="94"/>
        <v>232</v>
      </c>
      <c r="J154" s="80">
        <v>232</v>
      </c>
      <c r="K154" s="80"/>
      <c r="L154" s="80"/>
      <c r="M154" s="80"/>
      <c r="N154" s="80"/>
      <c r="O154" s="345"/>
      <c r="P154" s="345"/>
      <c r="Q154" s="345"/>
      <c r="R154" s="345"/>
      <c r="S154" s="78">
        <v>19</v>
      </c>
      <c r="T154" s="345"/>
      <c r="U154" s="345"/>
      <c r="V154" s="80"/>
      <c r="W154" s="80"/>
      <c r="X154" s="345"/>
      <c r="Y154" s="345"/>
      <c r="Z154" s="345"/>
      <c r="AA154" s="345"/>
      <c r="AB154" s="345"/>
      <c r="AC154" s="345"/>
      <c r="AD154" s="345"/>
      <c r="AE154" s="345"/>
      <c r="AF154" s="345"/>
      <c r="AG154" s="345"/>
      <c r="AH154" s="345"/>
      <c r="AI154" s="345"/>
      <c r="AJ154" s="345"/>
      <c r="AK154" s="345"/>
      <c r="AL154" s="345"/>
      <c r="AM154" s="345"/>
      <c r="AN154" s="345"/>
      <c r="AO154" s="345"/>
      <c r="AP154" s="345"/>
      <c r="AQ154" s="345"/>
      <c r="AR154" s="81">
        <v>100</v>
      </c>
      <c r="AS154" s="81">
        <v>100</v>
      </c>
      <c r="AT154" s="81" t="s">
        <v>256</v>
      </c>
      <c r="AU154" s="81" t="s">
        <v>257</v>
      </c>
      <c r="AV154" s="81">
        <v>100</v>
      </c>
      <c r="AW154" s="81" t="s">
        <v>269</v>
      </c>
      <c r="AX154" s="81" t="s">
        <v>257</v>
      </c>
      <c r="AY154" s="81" t="s">
        <v>271</v>
      </c>
      <c r="AZ154" s="345"/>
      <c r="BA154" s="345"/>
      <c r="BB154" s="345"/>
      <c r="BC154" s="345"/>
      <c r="BD154" s="345"/>
      <c r="BE154" s="345"/>
      <c r="BF154" s="345"/>
      <c r="BG154" s="345"/>
      <c r="BH154" s="80"/>
      <c r="BI154" s="346"/>
      <c r="BJ154" s="81"/>
      <c r="BK154" s="345"/>
      <c r="BL154" s="345"/>
      <c r="BM154" s="345"/>
      <c r="BN154" s="81" t="s">
        <v>260</v>
      </c>
      <c r="BO154" s="81" t="s">
        <v>260</v>
      </c>
      <c r="BP154" s="86" t="s">
        <v>261</v>
      </c>
    </row>
    <row r="155" s="219" customFormat="1" ht="19.5" spans="1:68">
      <c r="A155" s="296">
        <v>46</v>
      </c>
      <c r="B155" s="297"/>
      <c r="C155" s="320" t="s">
        <v>436</v>
      </c>
      <c r="D155" s="298" t="s">
        <v>465</v>
      </c>
      <c r="E155" s="298"/>
      <c r="F155" s="298"/>
      <c r="G155" s="298"/>
      <c r="H155" s="298"/>
      <c r="I155" s="300">
        <f t="shared" si="94"/>
        <v>4160</v>
      </c>
      <c r="J155" s="302">
        <f t="shared" ref="J155:BM155" si="97">SUM(J156:J157)</f>
        <v>4160</v>
      </c>
      <c r="K155" s="302">
        <f t="shared" si="97"/>
        <v>0</v>
      </c>
      <c r="L155" s="302">
        <f t="shared" si="97"/>
        <v>0</v>
      </c>
      <c r="M155" s="302">
        <f t="shared" si="97"/>
        <v>0</v>
      </c>
      <c r="N155" s="302">
        <f t="shared" si="97"/>
        <v>0</v>
      </c>
      <c r="O155" s="302">
        <f t="shared" si="97"/>
        <v>0</v>
      </c>
      <c r="P155" s="302">
        <f t="shared" si="97"/>
        <v>0</v>
      </c>
      <c r="Q155" s="302">
        <f t="shared" si="97"/>
        <v>0</v>
      </c>
      <c r="R155" s="302">
        <f t="shared" si="97"/>
        <v>0</v>
      </c>
      <c r="S155" s="302">
        <f t="shared" si="97"/>
        <v>11</v>
      </c>
      <c r="T155" s="302">
        <f t="shared" si="97"/>
        <v>0</v>
      </c>
      <c r="U155" s="302">
        <f t="shared" si="97"/>
        <v>0</v>
      </c>
      <c r="V155" s="302">
        <f t="shared" si="97"/>
        <v>0</v>
      </c>
      <c r="W155" s="302">
        <f t="shared" si="97"/>
        <v>0</v>
      </c>
      <c r="X155" s="302">
        <f t="shared" si="97"/>
        <v>0</v>
      </c>
      <c r="Y155" s="302">
        <f t="shared" si="97"/>
        <v>0</v>
      </c>
      <c r="Z155" s="302">
        <f t="shared" si="97"/>
        <v>0</v>
      </c>
      <c r="AA155" s="302">
        <f t="shared" si="97"/>
        <v>0</v>
      </c>
      <c r="AB155" s="302">
        <f t="shared" si="97"/>
        <v>0</v>
      </c>
      <c r="AC155" s="302">
        <f t="shared" si="97"/>
        <v>0</v>
      </c>
      <c r="AD155" s="302">
        <f t="shared" si="97"/>
        <v>0</v>
      </c>
      <c r="AE155" s="302">
        <f t="shared" si="97"/>
        <v>0</v>
      </c>
      <c r="AF155" s="302">
        <f t="shared" si="97"/>
        <v>0</v>
      </c>
      <c r="AG155" s="302">
        <f t="shared" si="97"/>
        <v>0</v>
      </c>
      <c r="AH155" s="302">
        <f t="shared" si="97"/>
        <v>1</v>
      </c>
      <c r="AI155" s="302">
        <f t="shared" si="97"/>
        <v>0</v>
      </c>
      <c r="AJ155" s="302">
        <f t="shared" si="97"/>
        <v>0</v>
      </c>
      <c r="AK155" s="302">
        <f t="shared" si="97"/>
        <v>0</v>
      </c>
      <c r="AL155" s="302">
        <f t="shared" si="97"/>
        <v>0</v>
      </c>
      <c r="AM155" s="302">
        <f t="shared" si="97"/>
        <v>0</v>
      </c>
      <c r="AN155" s="302">
        <f t="shared" si="97"/>
        <v>0</v>
      </c>
      <c r="AO155" s="302">
        <f t="shared" si="97"/>
        <v>0</v>
      </c>
      <c r="AP155" s="302">
        <f t="shared" si="97"/>
        <v>0</v>
      </c>
      <c r="AQ155" s="302">
        <f t="shared" si="97"/>
        <v>0</v>
      </c>
      <c r="AR155" s="302">
        <v>100</v>
      </c>
      <c r="AS155" s="302">
        <v>100</v>
      </c>
      <c r="AT155" s="302" t="s">
        <v>256</v>
      </c>
      <c r="AU155" s="302" t="s">
        <v>257</v>
      </c>
      <c r="AV155" s="302">
        <v>100</v>
      </c>
      <c r="AW155" s="302" t="s">
        <v>269</v>
      </c>
      <c r="AX155" s="302" t="s">
        <v>270</v>
      </c>
      <c r="AY155" s="302" t="s">
        <v>271</v>
      </c>
      <c r="AZ155" s="302">
        <f t="shared" si="97"/>
        <v>0</v>
      </c>
      <c r="BA155" s="302">
        <f t="shared" si="97"/>
        <v>0</v>
      </c>
      <c r="BB155" s="302">
        <f t="shared" si="97"/>
        <v>0</v>
      </c>
      <c r="BC155" s="302">
        <f t="shared" si="97"/>
        <v>0</v>
      </c>
      <c r="BD155" s="302">
        <f t="shared" si="97"/>
        <v>0</v>
      </c>
      <c r="BE155" s="302">
        <f t="shared" si="97"/>
        <v>0</v>
      </c>
      <c r="BF155" s="302">
        <f t="shared" si="97"/>
        <v>0</v>
      </c>
      <c r="BG155" s="302">
        <f t="shared" si="97"/>
        <v>0</v>
      </c>
      <c r="BH155" s="302">
        <f t="shared" si="97"/>
        <v>0</v>
      </c>
      <c r="BI155" s="302">
        <f t="shared" si="97"/>
        <v>0</v>
      </c>
      <c r="BJ155" s="302">
        <f t="shared" si="97"/>
        <v>0</v>
      </c>
      <c r="BK155" s="302">
        <f t="shared" si="97"/>
        <v>0</v>
      </c>
      <c r="BL155" s="302">
        <f t="shared" si="97"/>
        <v>0</v>
      </c>
      <c r="BM155" s="302">
        <f t="shared" si="97"/>
        <v>0</v>
      </c>
      <c r="BN155" s="303" t="s">
        <v>260</v>
      </c>
      <c r="BO155" s="303" t="s">
        <v>260</v>
      </c>
      <c r="BP155" s="303" t="s">
        <v>261</v>
      </c>
    </row>
    <row r="156" s="229" customFormat="1" ht="19.5" spans="1:68">
      <c r="A156" s="91">
        <v>46</v>
      </c>
      <c r="B156" s="304" t="s">
        <v>328</v>
      </c>
      <c r="C156" s="321" t="s">
        <v>436</v>
      </c>
      <c r="D156" s="125" t="s">
        <v>466</v>
      </c>
      <c r="E156" s="305" t="s">
        <v>273</v>
      </c>
      <c r="F156" s="306" t="s">
        <v>274</v>
      </c>
      <c r="G156" s="120" t="s">
        <v>330</v>
      </c>
      <c r="H156" s="307" t="s">
        <v>36</v>
      </c>
      <c r="I156" s="122">
        <f t="shared" si="94"/>
        <v>130</v>
      </c>
      <c r="J156" s="79">
        <v>130</v>
      </c>
      <c r="K156" s="80"/>
      <c r="L156" s="80"/>
      <c r="M156" s="80"/>
      <c r="N156" s="80"/>
      <c r="O156" s="79"/>
      <c r="P156" s="79"/>
      <c r="Q156" s="79"/>
      <c r="R156" s="79"/>
      <c r="S156" s="79">
        <v>11</v>
      </c>
      <c r="T156" s="79"/>
      <c r="U156" s="122"/>
      <c r="V156" s="80"/>
      <c r="W156" s="80"/>
      <c r="X156" s="80"/>
      <c r="Y156" s="80"/>
      <c r="Z156" s="80"/>
      <c r="AA156" s="80"/>
      <c r="AB156" s="80"/>
      <c r="AC156" s="80"/>
      <c r="AD156" s="81"/>
      <c r="AE156" s="81"/>
      <c r="AF156" s="81"/>
      <c r="AG156" s="81"/>
      <c r="AH156" s="81"/>
      <c r="AI156" s="81"/>
      <c r="AJ156" s="81"/>
      <c r="AK156" s="81"/>
      <c r="AL156" s="81"/>
      <c r="AM156" s="81"/>
      <c r="AN156" s="81"/>
      <c r="AO156" s="81"/>
      <c r="AP156" s="81"/>
      <c r="AQ156" s="81"/>
      <c r="AR156" s="81">
        <v>100</v>
      </c>
      <c r="AS156" s="81">
        <v>100</v>
      </c>
      <c r="AT156" s="81" t="s">
        <v>256</v>
      </c>
      <c r="AU156" s="81" t="s">
        <v>257</v>
      </c>
      <c r="AV156" s="81">
        <v>100</v>
      </c>
      <c r="AW156" s="81" t="s">
        <v>269</v>
      </c>
      <c r="AX156" s="81" t="s">
        <v>257</v>
      </c>
      <c r="AY156" s="81" t="s">
        <v>271</v>
      </c>
      <c r="AZ156" s="81"/>
      <c r="BA156" s="81"/>
      <c r="BB156" s="81"/>
      <c r="BC156" s="81"/>
      <c r="BD156" s="81"/>
      <c r="BE156" s="122"/>
      <c r="BF156" s="122"/>
      <c r="BG156" s="122"/>
      <c r="BH156" s="81"/>
      <c r="BI156" s="316"/>
      <c r="BJ156" s="81"/>
      <c r="BK156" s="81"/>
      <c r="BL156" s="81"/>
      <c r="BM156" s="81"/>
      <c r="BN156" s="81" t="s">
        <v>260</v>
      </c>
      <c r="BO156" s="81" t="s">
        <v>260</v>
      </c>
      <c r="BP156" s="86" t="s">
        <v>261</v>
      </c>
    </row>
    <row r="157" s="229" customFormat="1" ht="19.5" spans="1:68">
      <c r="A157" s="91">
        <v>46</v>
      </c>
      <c r="B157" s="356" t="s">
        <v>467</v>
      </c>
      <c r="C157" s="321" t="s">
        <v>436</v>
      </c>
      <c r="D157" s="125" t="s">
        <v>466</v>
      </c>
      <c r="E157" s="125" t="s">
        <v>321</v>
      </c>
      <c r="F157" s="125" t="s">
        <v>347</v>
      </c>
      <c r="G157" s="306" t="s">
        <v>348</v>
      </c>
      <c r="H157" s="307" t="s">
        <v>36</v>
      </c>
      <c r="I157" s="122">
        <f t="shared" si="94"/>
        <v>4030</v>
      </c>
      <c r="J157" s="79">
        <v>4030</v>
      </c>
      <c r="K157" s="80"/>
      <c r="L157" s="80"/>
      <c r="M157" s="80"/>
      <c r="N157" s="80"/>
      <c r="O157" s="79"/>
      <c r="P157" s="79"/>
      <c r="Q157" s="79"/>
      <c r="R157" s="79"/>
      <c r="S157" s="79"/>
      <c r="T157" s="79"/>
      <c r="U157" s="122"/>
      <c r="V157" s="122"/>
      <c r="W157" s="122"/>
      <c r="X157" s="80"/>
      <c r="Y157" s="80"/>
      <c r="Z157" s="80"/>
      <c r="AA157" s="80"/>
      <c r="AB157" s="80"/>
      <c r="AC157" s="80"/>
      <c r="AD157" s="81"/>
      <c r="AE157" s="81"/>
      <c r="AF157" s="81"/>
      <c r="AG157" s="81"/>
      <c r="AH157" s="81">
        <v>1</v>
      </c>
      <c r="AI157" s="81"/>
      <c r="AJ157" s="81"/>
      <c r="AK157" s="81"/>
      <c r="AL157" s="81"/>
      <c r="AM157" s="81"/>
      <c r="AN157" s="81"/>
      <c r="AO157" s="81"/>
      <c r="AP157" s="81"/>
      <c r="AQ157" s="81"/>
      <c r="AR157" s="85">
        <v>100</v>
      </c>
      <c r="AS157" s="85">
        <v>100</v>
      </c>
      <c r="AT157" s="85" t="s">
        <v>256</v>
      </c>
      <c r="AU157" s="81" t="s">
        <v>257</v>
      </c>
      <c r="AV157" s="85">
        <v>100</v>
      </c>
      <c r="AW157" s="81" t="s">
        <v>269</v>
      </c>
      <c r="AX157" s="81" t="s">
        <v>257</v>
      </c>
      <c r="AY157" s="81" t="s">
        <v>271</v>
      </c>
      <c r="AZ157" s="316"/>
      <c r="BA157" s="81"/>
      <c r="BB157" s="81"/>
      <c r="BC157" s="81"/>
      <c r="BD157" s="81"/>
      <c r="BE157" s="122"/>
      <c r="BF157" s="122"/>
      <c r="BG157" s="122"/>
      <c r="BH157" s="81"/>
      <c r="BI157" s="81"/>
      <c r="BJ157" s="81"/>
      <c r="BK157" s="81"/>
      <c r="BL157" s="81"/>
      <c r="BM157" s="81"/>
      <c r="BN157" s="326" t="s">
        <v>260</v>
      </c>
      <c r="BO157" s="81" t="s">
        <v>260</v>
      </c>
      <c r="BP157" s="81" t="s">
        <v>261</v>
      </c>
    </row>
    <row r="158" s="228" customFormat="1" ht="16.5" spans="1:68">
      <c r="A158" s="290" t="s">
        <v>468</v>
      </c>
      <c r="B158" s="317"/>
      <c r="C158" s="318"/>
      <c r="D158" s="292" t="s">
        <v>469</v>
      </c>
      <c r="E158" s="292"/>
      <c r="F158" s="292"/>
      <c r="G158" s="292"/>
      <c r="H158" s="292"/>
      <c r="I158" s="294">
        <f t="shared" si="94"/>
        <v>1524</v>
      </c>
      <c r="J158" s="319">
        <f>SUM(J159,J161,J163,J166,J168,J170,J172)</f>
        <v>404</v>
      </c>
      <c r="K158" s="319">
        <f t="shared" ref="K158:AQ158" si="98">SUM(K159,K161,K163,K166,K168,K170,K172)</f>
        <v>640</v>
      </c>
      <c r="L158" s="319">
        <f t="shared" si="98"/>
        <v>480</v>
      </c>
      <c r="M158" s="319">
        <f t="shared" si="98"/>
        <v>0</v>
      </c>
      <c r="N158" s="319">
        <f t="shared" si="98"/>
        <v>0</v>
      </c>
      <c r="O158" s="319">
        <f t="shared" si="98"/>
        <v>0</v>
      </c>
      <c r="P158" s="319">
        <f t="shared" si="98"/>
        <v>0</v>
      </c>
      <c r="Q158" s="319">
        <f t="shared" si="98"/>
        <v>0</v>
      </c>
      <c r="R158" s="319">
        <f t="shared" si="98"/>
        <v>0</v>
      </c>
      <c r="S158" s="319">
        <f t="shared" si="98"/>
        <v>18</v>
      </c>
      <c r="T158" s="319">
        <f t="shared" si="98"/>
        <v>0</v>
      </c>
      <c r="U158" s="319">
        <f t="shared" si="98"/>
        <v>0</v>
      </c>
      <c r="V158" s="319">
        <f t="shared" si="98"/>
        <v>0</v>
      </c>
      <c r="W158" s="319">
        <f t="shared" si="98"/>
        <v>3</v>
      </c>
      <c r="X158" s="319">
        <f t="shared" si="98"/>
        <v>16.6</v>
      </c>
      <c r="Y158" s="319">
        <f t="shared" si="98"/>
        <v>9</v>
      </c>
      <c r="Z158" s="319">
        <f t="shared" si="98"/>
        <v>14</v>
      </c>
      <c r="AA158" s="319">
        <f t="shared" si="98"/>
        <v>0</v>
      </c>
      <c r="AB158" s="319">
        <f t="shared" si="98"/>
        <v>0</v>
      </c>
      <c r="AC158" s="319">
        <f t="shared" si="98"/>
        <v>0</v>
      </c>
      <c r="AD158" s="319">
        <f t="shared" si="98"/>
        <v>0</v>
      </c>
      <c r="AE158" s="319">
        <f t="shared" si="98"/>
        <v>0</v>
      </c>
      <c r="AF158" s="319">
        <f t="shared" si="98"/>
        <v>0</v>
      </c>
      <c r="AG158" s="319">
        <f t="shared" si="98"/>
        <v>0</v>
      </c>
      <c r="AH158" s="319">
        <f t="shared" si="98"/>
        <v>0</v>
      </c>
      <c r="AI158" s="319">
        <f t="shared" si="98"/>
        <v>0</v>
      </c>
      <c r="AJ158" s="319">
        <f t="shared" si="98"/>
        <v>0</v>
      </c>
      <c r="AK158" s="319">
        <f t="shared" si="98"/>
        <v>0</v>
      </c>
      <c r="AL158" s="319">
        <f t="shared" si="98"/>
        <v>0</v>
      </c>
      <c r="AM158" s="319">
        <f t="shared" si="98"/>
        <v>0</v>
      </c>
      <c r="AN158" s="319">
        <f t="shared" si="98"/>
        <v>0</v>
      </c>
      <c r="AO158" s="319">
        <f t="shared" si="98"/>
        <v>0</v>
      </c>
      <c r="AP158" s="319">
        <f t="shared" si="98"/>
        <v>0</v>
      </c>
      <c r="AQ158" s="319">
        <f t="shared" si="98"/>
        <v>0</v>
      </c>
      <c r="AR158" s="294">
        <v>100</v>
      </c>
      <c r="AS158" s="294">
        <v>100</v>
      </c>
      <c r="AT158" s="294" t="s">
        <v>264</v>
      </c>
      <c r="AU158" s="294" t="s">
        <v>257</v>
      </c>
      <c r="AV158" s="294">
        <v>100</v>
      </c>
      <c r="AW158" s="294" t="s">
        <v>265</v>
      </c>
      <c r="AX158" s="294" t="s">
        <v>257</v>
      </c>
      <c r="AY158" s="294" t="s">
        <v>266</v>
      </c>
      <c r="AZ158" s="319">
        <f>SUM(AZ159,AZ161,AZ163,AZ166,AZ168,AZ170,AZ172)</f>
        <v>0</v>
      </c>
      <c r="BA158" s="319">
        <f t="shared" ref="BA158:BM158" si="99">SUM(BA159,BA161,BA163,BA166,BA168,BA170,BA172)</f>
        <v>0</v>
      </c>
      <c r="BB158" s="319">
        <f t="shared" si="99"/>
        <v>0</v>
      </c>
      <c r="BC158" s="319">
        <f t="shared" si="99"/>
        <v>0</v>
      </c>
      <c r="BD158" s="319">
        <f t="shared" si="99"/>
        <v>0</v>
      </c>
      <c r="BE158" s="319">
        <f t="shared" si="99"/>
        <v>0</v>
      </c>
      <c r="BF158" s="319">
        <f t="shared" si="99"/>
        <v>0</v>
      </c>
      <c r="BG158" s="319">
        <f t="shared" si="99"/>
        <v>0</v>
      </c>
      <c r="BH158" s="319">
        <f t="shared" si="99"/>
        <v>0</v>
      </c>
      <c r="BI158" s="319">
        <f t="shared" si="99"/>
        <v>0</v>
      </c>
      <c r="BJ158" s="319">
        <f t="shared" si="99"/>
        <v>0</v>
      </c>
      <c r="BK158" s="319">
        <f t="shared" si="99"/>
        <v>3.2</v>
      </c>
      <c r="BL158" s="319">
        <f t="shared" si="99"/>
        <v>0</v>
      </c>
      <c r="BM158" s="319">
        <f t="shared" si="99"/>
        <v>0</v>
      </c>
      <c r="BN158" s="295" t="s">
        <v>260</v>
      </c>
      <c r="BO158" s="295" t="s">
        <v>260</v>
      </c>
      <c r="BP158" s="295" t="s">
        <v>261</v>
      </c>
    </row>
    <row r="159" s="224" customFormat="1" ht="19.5" spans="1:68">
      <c r="A159" s="296">
        <v>47</v>
      </c>
      <c r="B159" s="297"/>
      <c r="C159" s="320" t="s">
        <v>470</v>
      </c>
      <c r="D159" s="298" t="s">
        <v>471</v>
      </c>
      <c r="E159" s="298"/>
      <c r="F159" s="332"/>
      <c r="G159" s="332"/>
      <c r="H159" s="332"/>
      <c r="I159" s="300">
        <f t="shared" si="94"/>
        <v>21</v>
      </c>
      <c r="J159" s="302">
        <f>SUM(J160)</f>
        <v>21</v>
      </c>
      <c r="K159" s="302">
        <f t="shared" ref="K159:BM159" si="100">SUM(K160)</f>
        <v>0</v>
      </c>
      <c r="L159" s="302">
        <f t="shared" si="100"/>
        <v>0</v>
      </c>
      <c r="M159" s="302">
        <f t="shared" si="100"/>
        <v>0</v>
      </c>
      <c r="N159" s="302">
        <f t="shared" si="100"/>
        <v>0</v>
      </c>
      <c r="O159" s="302">
        <f t="shared" si="100"/>
        <v>0</v>
      </c>
      <c r="P159" s="302">
        <f t="shared" si="100"/>
        <v>0</v>
      </c>
      <c r="Q159" s="302">
        <f t="shared" si="100"/>
        <v>0</v>
      </c>
      <c r="R159" s="302">
        <f t="shared" si="100"/>
        <v>0</v>
      </c>
      <c r="S159" s="302">
        <f t="shared" si="100"/>
        <v>0</v>
      </c>
      <c r="T159" s="302">
        <f t="shared" si="100"/>
        <v>0</v>
      </c>
      <c r="U159" s="302">
        <f t="shared" si="100"/>
        <v>0</v>
      </c>
      <c r="V159" s="302">
        <f t="shared" si="100"/>
        <v>0</v>
      </c>
      <c r="W159" s="302">
        <f t="shared" si="100"/>
        <v>0</v>
      </c>
      <c r="X159" s="302">
        <f t="shared" si="100"/>
        <v>5</v>
      </c>
      <c r="Y159" s="302">
        <f t="shared" si="100"/>
        <v>0</v>
      </c>
      <c r="Z159" s="302">
        <f t="shared" si="100"/>
        <v>4</v>
      </c>
      <c r="AA159" s="302">
        <f t="shared" si="100"/>
        <v>0</v>
      </c>
      <c r="AB159" s="302">
        <f t="shared" si="100"/>
        <v>0</v>
      </c>
      <c r="AC159" s="302">
        <f t="shared" si="100"/>
        <v>0</v>
      </c>
      <c r="AD159" s="302">
        <f t="shared" si="100"/>
        <v>0</v>
      </c>
      <c r="AE159" s="302">
        <f t="shared" si="100"/>
        <v>0</v>
      </c>
      <c r="AF159" s="302">
        <f t="shared" si="100"/>
        <v>0</v>
      </c>
      <c r="AG159" s="302">
        <f t="shared" si="100"/>
        <v>0</v>
      </c>
      <c r="AH159" s="302">
        <f t="shared" si="100"/>
        <v>0</v>
      </c>
      <c r="AI159" s="302">
        <f t="shared" si="100"/>
        <v>0</v>
      </c>
      <c r="AJ159" s="302">
        <f t="shared" si="100"/>
        <v>0</v>
      </c>
      <c r="AK159" s="302">
        <f t="shared" si="100"/>
        <v>0</v>
      </c>
      <c r="AL159" s="302">
        <f t="shared" si="100"/>
        <v>0</v>
      </c>
      <c r="AM159" s="302">
        <f t="shared" si="100"/>
        <v>0</v>
      </c>
      <c r="AN159" s="302">
        <f t="shared" si="100"/>
        <v>0</v>
      </c>
      <c r="AO159" s="302">
        <f t="shared" si="100"/>
        <v>0</v>
      </c>
      <c r="AP159" s="302">
        <f t="shared" si="100"/>
        <v>0</v>
      </c>
      <c r="AQ159" s="302">
        <f t="shared" si="100"/>
        <v>0</v>
      </c>
      <c r="AR159" s="302">
        <v>100</v>
      </c>
      <c r="AS159" s="302">
        <v>100</v>
      </c>
      <c r="AT159" s="302" t="s">
        <v>256</v>
      </c>
      <c r="AU159" s="302" t="s">
        <v>257</v>
      </c>
      <c r="AV159" s="302">
        <v>100</v>
      </c>
      <c r="AW159" s="302" t="s">
        <v>269</v>
      </c>
      <c r="AX159" s="302" t="s">
        <v>270</v>
      </c>
      <c r="AY159" s="302" t="s">
        <v>271</v>
      </c>
      <c r="AZ159" s="302">
        <f t="shared" si="100"/>
        <v>0</v>
      </c>
      <c r="BA159" s="302">
        <f t="shared" si="100"/>
        <v>0</v>
      </c>
      <c r="BB159" s="302">
        <f t="shared" si="100"/>
        <v>0</v>
      </c>
      <c r="BC159" s="302">
        <f t="shared" si="100"/>
        <v>0</v>
      </c>
      <c r="BD159" s="302">
        <f t="shared" si="100"/>
        <v>0</v>
      </c>
      <c r="BE159" s="302">
        <f t="shared" si="100"/>
        <v>0</v>
      </c>
      <c r="BF159" s="302">
        <f t="shared" si="100"/>
        <v>0</v>
      </c>
      <c r="BG159" s="302">
        <f t="shared" si="100"/>
        <v>0</v>
      </c>
      <c r="BH159" s="302">
        <f t="shared" si="100"/>
        <v>0</v>
      </c>
      <c r="BI159" s="302">
        <f t="shared" si="100"/>
        <v>0</v>
      </c>
      <c r="BJ159" s="302">
        <f t="shared" si="100"/>
        <v>0</v>
      </c>
      <c r="BK159" s="302">
        <f t="shared" si="100"/>
        <v>0</v>
      </c>
      <c r="BL159" s="302">
        <f t="shared" si="100"/>
        <v>0</v>
      </c>
      <c r="BM159" s="302">
        <f t="shared" si="100"/>
        <v>0</v>
      </c>
      <c r="BN159" s="303" t="s">
        <v>260</v>
      </c>
      <c r="BO159" s="303" t="s">
        <v>260</v>
      </c>
      <c r="BP159" s="303" t="s">
        <v>261</v>
      </c>
    </row>
    <row r="160" s="224" customFormat="1" ht="19.5" spans="1:68">
      <c r="A160" s="91">
        <v>47</v>
      </c>
      <c r="B160" s="304" t="s">
        <v>472</v>
      </c>
      <c r="C160" s="321" t="s">
        <v>470</v>
      </c>
      <c r="D160" s="125" t="s">
        <v>473</v>
      </c>
      <c r="E160" s="305" t="s">
        <v>273</v>
      </c>
      <c r="F160" s="306" t="s">
        <v>274</v>
      </c>
      <c r="G160" s="120" t="s">
        <v>275</v>
      </c>
      <c r="H160" s="307" t="s">
        <v>36</v>
      </c>
      <c r="I160" s="122">
        <f t="shared" si="94"/>
        <v>21</v>
      </c>
      <c r="J160" s="79">
        <v>21</v>
      </c>
      <c r="K160" s="80"/>
      <c r="L160" s="80"/>
      <c r="M160" s="80"/>
      <c r="N160" s="80"/>
      <c r="O160" s="79"/>
      <c r="P160" s="79"/>
      <c r="Q160" s="79"/>
      <c r="R160" s="79"/>
      <c r="S160" s="79"/>
      <c r="T160" s="79"/>
      <c r="U160" s="194"/>
      <c r="V160" s="194"/>
      <c r="W160" s="194"/>
      <c r="X160" s="201">
        <v>5</v>
      </c>
      <c r="Y160" s="201"/>
      <c r="Z160" s="201">
        <v>4</v>
      </c>
      <c r="AA160" s="201"/>
      <c r="AB160" s="201"/>
      <c r="AC160" s="201"/>
      <c r="AD160" s="215"/>
      <c r="AE160" s="215"/>
      <c r="AF160" s="215"/>
      <c r="AG160" s="215"/>
      <c r="AH160" s="201"/>
      <c r="AI160" s="215"/>
      <c r="AJ160" s="215"/>
      <c r="AK160" s="215"/>
      <c r="AL160" s="215"/>
      <c r="AM160" s="215"/>
      <c r="AN160" s="215"/>
      <c r="AO160" s="215"/>
      <c r="AP160" s="215"/>
      <c r="AQ160" s="215"/>
      <c r="AR160" s="288">
        <v>100</v>
      </c>
      <c r="AS160" s="288">
        <v>100</v>
      </c>
      <c r="AT160" s="288" t="s">
        <v>256</v>
      </c>
      <c r="AU160" s="81" t="s">
        <v>257</v>
      </c>
      <c r="AV160" s="288">
        <v>100</v>
      </c>
      <c r="AW160" s="81" t="s">
        <v>269</v>
      </c>
      <c r="AX160" s="81" t="s">
        <v>257</v>
      </c>
      <c r="AY160" s="81" t="s">
        <v>271</v>
      </c>
      <c r="AZ160" s="215"/>
      <c r="BA160" s="215"/>
      <c r="BB160" s="215"/>
      <c r="BC160" s="215"/>
      <c r="BD160" s="357"/>
      <c r="BE160" s="215"/>
      <c r="BF160" s="215"/>
      <c r="BG160" s="215"/>
      <c r="BH160" s="215"/>
      <c r="BI160" s="215"/>
      <c r="BJ160" s="325"/>
      <c r="BK160" s="215"/>
      <c r="BL160" s="215"/>
      <c r="BM160" s="215"/>
      <c r="BN160" s="326" t="s">
        <v>260</v>
      </c>
      <c r="BO160" s="81" t="s">
        <v>260</v>
      </c>
      <c r="BP160" s="81" t="s">
        <v>261</v>
      </c>
    </row>
    <row r="161" s="224" customFormat="1" ht="19.5" spans="1:68">
      <c r="A161" s="296">
        <v>48</v>
      </c>
      <c r="B161" s="297"/>
      <c r="C161" s="320" t="s">
        <v>470</v>
      </c>
      <c r="D161" s="298" t="s">
        <v>474</v>
      </c>
      <c r="E161" s="298"/>
      <c r="F161" s="298"/>
      <c r="G161" s="298"/>
      <c r="H161" s="298"/>
      <c r="I161" s="300">
        <f t="shared" si="94"/>
        <v>600</v>
      </c>
      <c r="J161" s="302">
        <f t="shared" ref="J161:BM161" si="101">SUM(J162:J162)</f>
        <v>0</v>
      </c>
      <c r="K161" s="302">
        <f t="shared" si="101"/>
        <v>360</v>
      </c>
      <c r="L161" s="302">
        <f t="shared" si="101"/>
        <v>240</v>
      </c>
      <c r="M161" s="302">
        <f t="shared" si="101"/>
        <v>0</v>
      </c>
      <c r="N161" s="302">
        <f t="shared" si="101"/>
        <v>0</v>
      </c>
      <c r="O161" s="302">
        <f t="shared" si="101"/>
        <v>0</v>
      </c>
      <c r="P161" s="302">
        <f t="shared" si="101"/>
        <v>0</v>
      </c>
      <c r="Q161" s="302">
        <f t="shared" si="101"/>
        <v>0</v>
      </c>
      <c r="R161" s="302">
        <f t="shared" si="101"/>
        <v>0</v>
      </c>
      <c r="S161" s="302">
        <f t="shared" si="101"/>
        <v>0</v>
      </c>
      <c r="T161" s="302">
        <f t="shared" si="101"/>
        <v>0</v>
      </c>
      <c r="U161" s="302">
        <f t="shared" si="101"/>
        <v>0</v>
      </c>
      <c r="V161" s="302">
        <f t="shared" si="101"/>
        <v>0</v>
      </c>
      <c r="W161" s="302">
        <f t="shared" si="101"/>
        <v>0</v>
      </c>
      <c r="X161" s="302">
        <f t="shared" si="101"/>
        <v>0</v>
      </c>
      <c r="Y161" s="302">
        <f t="shared" si="101"/>
        <v>0</v>
      </c>
      <c r="Z161" s="302">
        <f t="shared" si="101"/>
        <v>0</v>
      </c>
      <c r="AA161" s="302">
        <f t="shared" si="101"/>
        <v>0</v>
      </c>
      <c r="AB161" s="302">
        <f t="shared" si="101"/>
        <v>0</v>
      </c>
      <c r="AC161" s="302">
        <f t="shared" si="101"/>
        <v>0</v>
      </c>
      <c r="AD161" s="302">
        <f t="shared" si="101"/>
        <v>0</v>
      </c>
      <c r="AE161" s="302">
        <f t="shared" si="101"/>
        <v>0</v>
      </c>
      <c r="AF161" s="302">
        <f t="shared" si="101"/>
        <v>0</v>
      </c>
      <c r="AG161" s="302">
        <f t="shared" si="101"/>
        <v>0</v>
      </c>
      <c r="AH161" s="302">
        <f t="shared" si="101"/>
        <v>0</v>
      </c>
      <c r="AI161" s="302">
        <f t="shared" si="101"/>
        <v>0</v>
      </c>
      <c r="AJ161" s="302">
        <f t="shared" si="101"/>
        <v>0</v>
      </c>
      <c r="AK161" s="302">
        <f t="shared" si="101"/>
        <v>0</v>
      </c>
      <c r="AL161" s="302">
        <f t="shared" si="101"/>
        <v>0</v>
      </c>
      <c r="AM161" s="302">
        <f t="shared" si="101"/>
        <v>0</v>
      </c>
      <c r="AN161" s="302">
        <f t="shared" si="101"/>
        <v>0</v>
      </c>
      <c r="AO161" s="302">
        <f t="shared" si="101"/>
        <v>0</v>
      </c>
      <c r="AP161" s="302">
        <f t="shared" si="101"/>
        <v>0</v>
      </c>
      <c r="AQ161" s="302">
        <f t="shared" si="101"/>
        <v>0</v>
      </c>
      <c r="AR161" s="302">
        <v>100</v>
      </c>
      <c r="AS161" s="302">
        <v>100</v>
      </c>
      <c r="AT161" s="302" t="s">
        <v>256</v>
      </c>
      <c r="AU161" s="302" t="s">
        <v>257</v>
      </c>
      <c r="AV161" s="302">
        <v>100</v>
      </c>
      <c r="AW161" s="302" t="s">
        <v>269</v>
      </c>
      <c r="AX161" s="302" t="s">
        <v>270</v>
      </c>
      <c r="AY161" s="302" t="s">
        <v>271</v>
      </c>
      <c r="AZ161" s="302">
        <f t="shared" si="101"/>
        <v>0</v>
      </c>
      <c r="BA161" s="302">
        <f t="shared" si="101"/>
        <v>0</v>
      </c>
      <c r="BB161" s="302">
        <f t="shared" si="101"/>
        <v>0</v>
      </c>
      <c r="BC161" s="302">
        <f t="shared" si="101"/>
        <v>0</v>
      </c>
      <c r="BD161" s="302">
        <f t="shared" si="101"/>
        <v>0</v>
      </c>
      <c r="BE161" s="302">
        <f t="shared" si="101"/>
        <v>0</v>
      </c>
      <c r="BF161" s="302">
        <f t="shared" si="101"/>
        <v>0</v>
      </c>
      <c r="BG161" s="302">
        <f t="shared" si="101"/>
        <v>0</v>
      </c>
      <c r="BH161" s="302">
        <f t="shared" si="101"/>
        <v>0</v>
      </c>
      <c r="BI161" s="302">
        <f t="shared" si="101"/>
        <v>0</v>
      </c>
      <c r="BJ161" s="302">
        <f t="shared" si="101"/>
        <v>0</v>
      </c>
      <c r="BK161" s="302">
        <f t="shared" si="101"/>
        <v>1.6</v>
      </c>
      <c r="BL161" s="302">
        <f t="shared" si="101"/>
        <v>0</v>
      </c>
      <c r="BM161" s="302">
        <f t="shared" si="101"/>
        <v>0</v>
      </c>
      <c r="BN161" s="303" t="s">
        <v>260</v>
      </c>
      <c r="BO161" s="303" t="s">
        <v>260</v>
      </c>
      <c r="BP161" s="303" t="s">
        <v>261</v>
      </c>
    </row>
    <row r="162" s="224" customFormat="1" ht="19.5" spans="1:68">
      <c r="A162" s="91">
        <v>48</v>
      </c>
      <c r="B162" s="323" t="s">
        <v>475</v>
      </c>
      <c r="C162" s="321" t="s">
        <v>470</v>
      </c>
      <c r="D162" s="125" t="s">
        <v>476</v>
      </c>
      <c r="E162" s="305" t="s">
        <v>284</v>
      </c>
      <c r="F162" s="125" t="s">
        <v>285</v>
      </c>
      <c r="G162" s="125" t="s">
        <v>285</v>
      </c>
      <c r="H162" s="307" t="s">
        <v>36</v>
      </c>
      <c r="I162" s="122">
        <f t="shared" si="94"/>
        <v>600</v>
      </c>
      <c r="J162" s="152"/>
      <c r="K162" s="152">
        <v>360</v>
      </c>
      <c r="L162" s="152">
        <v>240</v>
      </c>
      <c r="M162" s="80"/>
      <c r="N162" s="80"/>
      <c r="O162" s="79"/>
      <c r="P162" s="79"/>
      <c r="Q162" s="79"/>
      <c r="R162" s="79"/>
      <c r="S162" s="79"/>
      <c r="T162" s="79"/>
      <c r="U162" s="80"/>
      <c r="V162" s="80"/>
      <c r="W162" s="80"/>
      <c r="X162" s="80"/>
      <c r="Y162" s="80"/>
      <c r="Z162" s="80"/>
      <c r="AA162" s="80"/>
      <c r="AB162" s="80"/>
      <c r="AC162" s="80"/>
      <c r="AD162" s="81"/>
      <c r="AE162" s="81"/>
      <c r="AF162" s="81"/>
      <c r="AG162" s="81"/>
      <c r="AH162" s="81"/>
      <c r="AI162" s="81"/>
      <c r="AJ162" s="81"/>
      <c r="AK162" s="81"/>
      <c r="AL162" s="81"/>
      <c r="AM162" s="81"/>
      <c r="AN162" s="81"/>
      <c r="AO162" s="81"/>
      <c r="AP162" s="81"/>
      <c r="AQ162" s="81"/>
      <c r="AR162" s="215">
        <v>100</v>
      </c>
      <c r="AS162" s="215">
        <v>100</v>
      </c>
      <c r="AT162" s="215" t="s">
        <v>256</v>
      </c>
      <c r="AU162" s="215" t="s">
        <v>257</v>
      </c>
      <c r="AV162" s="215">
        <v>100</v>
      </c>
      <c r="AW162" s="81" t="s">
        <v>269</v>
      </c>
      <c r="AX162" s="81" t="s">
        <v>257</v>
      </c>
      <c r="AY162" s="81" t="s">
        <v>271</v>
      </c>
      <c r="AZ162" s="81"/>
      <c r="BA162" s="316"/>
      <c r="BB162" s="316"/>
      <c r="BC162" s="324"/>
      <c r="BD162" s="81"/>
      <c r="BE162" s="81"/>
      <c r="BF162" s="81"/>
      <c r="BG162" s="81"/>
      <c r="BH162" s="81"/>
      <c r="BI162" s="81"/>
      <c r="BJ162" s="80"/>
      <c r="BK162" s="81">
        <v>1.6</v>
      </c>
      <c r="BL162" s="81"/>
      <c r="BM162" s="81"/>
      <c r="BN162" s="201" t="s">
        <v>260</v>
      </c>
      <c r="BO162" s="201" t="s">
        <v>260</v>
      </c>
      <c r="BP162" s="81" t="s">
        <v>261</v>
      </c>
    </row>
    <row r="163" s="224" customFormat="1" ht="19.5" spans="1:68">
      <c r="A163" s="296">
        <v>49</v>
      </c>
      <c r="B163" s="297"/>
      <c r="C163" s="320" t="s">
        <v>470</v>
      </c>
      <c r="D163" s="298" t="s">
        <v>477</v>
      </c>
      <c r="E163" s="298"/>
      <c r="F163" s="298"/>
      <c r="G163" s="298"/>
      <c r="H163" s="298"/>
      <c r="I163" s="300">
        <f t="shared" si="94"/>
        <v>619</v>
      </c>
      <c r="J163" s="302">
        <f t="shared" ref="J163:BM163" si="102">SUM(J164:J165)</f>
        <v>99</v>
      </c>
      <c r="K163" s="302">
        <f t="shared" si="102"/>
        <v>280</v>
      </c>
      <c r="L163" s="302">
        <f t="shared" si="102"/>
        <v>240</v>
      </c>
      <c r="M163" s="302">
        <f t="shared" si="102"/>
        <v>0</v>
      </c>
      <c r="N163" s="302">
        <f t="shared" si="102"/>
        <v>0</v>
      </c>
      <c r="O163" s="302">
        <f t="shared" si="102"/>
        <v>0</v>
      </c>
      <c r="P163" s="302">
        <f t="shared" si="102"/>
        <v>0</v>
      </c>
      <c r="Q163" s="302">
        <f t="shared" si="102"/>
        <v>0</v>
      </c>
      <c r="R163" s="302">
        <f t="shared" si="102"/>
        <v>0</v>
      </c>
      <c r="S163" s="302">
        <f t="shared" si="102"/>
        <v>0</v>
      </c>
      <c r="T163" s="302">
        <f t="shared" si="102"/>
        <v>0</v>
      </c>
      <c r="U163" s="302">
        <f t="shared" si="102"/>
        <v>0</v>
      </c>
      <c r="V163" s="302">
        <f t="shared" si="102"/>
        <v>0</v>
      </c>
      <c r="W163" s="302">
        <f t="shared" si="102"/>
        <v>0</v>
      </c>
      <c r="X163" s="302">
        <f t="shared" si="102"/>
        <v>5</v>
      </c>
      <c r="Y163" s="302">
        <f t="shared" si="102"/>
        <v>0</v>
      </c>
      <c r="Z163" s="302">
        <f t="shared" si="102"/>
        <v>5</v>
      </c>
      <c r="AA163" s="302">
        <f t="shared" si="102"/>
        <v>0</v>
      </c>
      <c r="AB163" s="302">
        <f t="shared" si="102"/>
        <v>0</v>
      </c>
      <c r="AC163" s="302">
        <f t="shared" si="102"/>
        <v>0</v>
      </c>
      <c r="AD163" s="302">
        <f t="shared" si="102"/>
        <v>0</v>
      </c>
      <c r="AE163" s="302">
        <f t="shared" si="102"/>
        <v>0</v>
      </c>
      <c r="AF163" s="302">
        <f t="shared" si="102"/>
        <v>0</v>
      </c>
      <c r="AG163" s="302">
        <f t="shared" si="102"/>
        <v>0</v>
      </c>
      <c r="AH163" s="302">
        <f t="shared" si="102"/>
        <v>0</v>
      </c>
      <c r="AI163" s="302">
        <f t="shared" si="102"/>
        <v>0</v>
      </c>
      <c r="AJ163" s="302">
        <f t="shared" si="102"/>
        <v>0</v>
      </c>
      <c r="AK163" s="302">
        <f t="shared" si="102"/>
        <v>0</v>
      </c>
      <c r="AL163" s="302">
        <f t="shared" si="102"/>
        <v>0</v>
      </c>
      <c r="AM163" s="302">
        <f t="shared" si="102"/>
        <v>0</v>
      </c>
      <c r="AN163" s="302">
        <f t="shared" si="102"/>
        <v>0</v>
      </c>
      <c r="AO163" s="302">
        <f t="shared" si="102"/>
        <v>0</v>
      </c>
      <c r="AP163" s="302">
        <f t="shared" si="102"/>
        <v>0</v>
      </c>
      <c r="AQ163" s="302">
        <f t="shared" si="102"/>
        <v>0</v>
      </c>
      <c r="AR163" s="302">
        <v>100</v>
      </c>
      <c r="AS163" s="302">
        <v>100</v>
      </c>
      <c r="AT163" s="302" t="s">
        <v>256</v>
      </c>
      <c r="AU163" s="302" t="s">
        <v>257</v>
      </c>
      <c r="AV163" s="302">
        <v>100</v>
      </c>
      <c r="AW163" s="302" t="s">
        <v>269</v>
      </c>
      <c r="AX163" s="302" t="s">
        <v>270</v>
      </c>
      <c r="AY163" s="302" t="s">
        <v>271</v>
      </c>
      <c r="AZ163" s="302">
        <f t="shared" si="102"/>
        <v>0</v>
      </c>
      <c r="BA163" s="302">
        <f t="shared" si="102"/>
        <v>0</v>
      </c>
      <c r="BB163" s="302">
        <f t="shared" si="102"/>
        <v>0</v>
      </c>
      <c r="BC163" s="302">
        <f t="shared" si="102"/>
        <v>0</v>
      </c>
      <c r="BD163" s="302">
        <f t="shared" si="102"/>
        <v>0</v>
      </c>
      <c r="BE163" s="302">
        <f t="shared" si="102"/>
        <v>0</v>
      </c>
      <c r="BF163" s="302">
        <f t="shared" si="102"/>
        <v>0</v>
      </c>
      <c r="BG163" s="302">
        <f t="shared" si="102"/>
        <v>0</v>
      </c>
      <c r="BH163" s="302">
        <f t="shared" si="102"/>
        <v>0</v>
      </c>
      <c r="BI163" s="302">
        <f t="shared" si="102"/>
        <v>0</v>
      </c>
      <c r="BJ163" s="302">
        <f t="shared" si="102"/>
        <v>0</v>
      </c>
      <c r="BK163" s="302">
        <f t="shared" si="102"/>
        <v>1.6</v>
      </c>
      <c r="BL163" s="302">
        <f t="shared" si="102"/>
        <v>0</v>
      </c>
      <c r="BM163" s="302">
        <f t="shared" si="102"/>
        <v>0</v>
      </c>
      <c r="BN163" s="303" t="s">
        <v>260</v>
      </c>
      <c r="BO163" s="303" t="s">
        <v>260</v>
      </c>
      <c r="BP163" s="303" t="s">
        <v>261</v>
      </c>
    </row>
    <row r="164" s="224" customFormat="1" ht="19.5" spans="1:68">
      <c r="A164" s="91">
        <v>49</v>
      </c>
      <c r="B164" s="304" t="s">
        <v>472</v>
      </c>
      <c r="C164" s="321" t="s">
        <v>470</v>
      </c>
      <c r="D164" s="125" t="s">
        <v>478</v>
      </c>
      <c r="E164" s="305" t="s">
        <v>273</v>
      </c>
      <c r="F164" s="306" t="s">
        <v>274</v>
      </c>
      <c r="G164" s="120" t="s">
        <v>275</v>
      </c>
      <c r="H164" s="307" t="s">
        <v>36</v>
      </c>
      <c r="I164" s="122">
        <f t="shared" si="94"/>
        <v>19</v>
      </c>
      <c r="J164" s="79">
        <v>19</v>
      </c>
      <c r="K164" s="80"/>
      <c r="L164" s="80"/>
      <c r="M164" s="80"/>
      <c r="N164" s="80"/>
      <c r="O164" s="79"/>
      <c r="P164" s="79"/>
      <c r="Q164" s="79"/>
      <c r="R164" s="79"/>
      <c r="S164" s="79"/>
      <c r="T164" s="79"/>
      <c r="U164" s="194"/>
      <c r="V164" s="194"/>
      <c r="W164" s="194"/>
      <c r="X164" s="201">
        <v>5</v>
      </c>
      <c r="Y164" s="201"/>
      <c r="Z164" s="201">
        <v>5</v>
      </c>
      <c r="AA164" s="201"/>
      <c r="AB164" s="201"/>
      <c r="AC164" s="201"/>
      <c r="AD164" s="215"/>
      <c r="AE164" s="215"/>
      <c r="AF164" s="215"/>
      <c r="AG164" s="215"/>
      <c r="AH164" s="201"/>
      <c r="AI164" s="215"/>
      <c r="AJ164" s="215"/>
      <c r="AK164" s="215"/>
      <c r="AL164" s="215"/>
      <c r="AM164" s="215"/>
      <c r="AN164" s="215"/>
      <c r="AO164" s="215"/>
      <c r="AP164" s="215"/>
      <c r="AQ164" s="215"/>
      <c r="AR164" s="288">
        <v>100</v>
      </c>
      <c r="AS164" s="288">
        <v>100</v>
      </c>
      <c r="AT164" s="288" t="s">
        <v>256</v>
      </c>
      <c r="AU164" s="81" t="s">
        <v>257</v>
      </c>
      <c r="AV164" s="288">
        <v>100</v>
      </c>
      <c r="AW164" s="81" t="s">
        <v>269</v>
      </c>
      <c r="AX164" s="81" t="s">
        <v>257</v>
      </c>
      <c r="AY164" s="81" t="s">
        <v>271</v>
      </c>
      <c r="AZ164" s="215"/>
      <c r="BA164" s="215"/>
      <c r="BB164" s="215"/>
      <c r="BC164" s="215"/>
      <c r="BD164" s="357"/>
      <c r="BE164" s="215"/>
      <c r="BF164" s="215"/>
      <c r="BG164" s="215"/>
      <c r="BH164" s="215"/>
      <c r="BI164" s="215"/>
      <c r="BJ164" s="325"/>
      <c r="BK164" s="215"/>
      <c r="BL164" s="215"/>
      <c r="BM164" s="215"/>
      <c r="BN164" s="326" t="s">
        <v>260</v>
      </c>
      <c r="BO164" s="81" t="s">
        <v>260</v>
      </c>
      <c r="BP164" s="81" t="s">
        <v>261</v>
      </c>
    </row>
    <row r="165" s="224" customFormat="1" ht="19.5" spans="1:68">
      <c r="A165" s="91" t="s">
        <v>479</v>
      </c>
      <c r="B165" s="323" t="s">
        <v>480</v>
      </c>
      <c r="C165" s="321" t="s">
        <v>470</v>
      </c>
      <c r="D165" s="125" t="s">
        <v>478</v>
      </c>
      <c r="E165" s="305" t="s">
        <v>284</v>
      </c>
      <c r="F165" s="125" t="s">
        <v>285</v>
      </c>
      <c r="G165" s="125" t="s">
        <v>285</v>
      </c>
      <c r="H165" s="307" t="s">
        <v>36</v>
      </c>
      <c r="I165" s="122">
        <f t="shared" si="94"/>
        <v>600</v>
      </c>
      <c r="J165" s="8">
        <v>80</v>
      </c>
      <c r="K165" s="8">
        <v>280</v>
      </c>
      <c r="L165" s="8">
        <v>240</v>
      </c>
      <c r="M165" s="80"/>
      <c r="N165" s="80"/>
      <c r="O165" s="79"/>
      <c r="P165" s="79"/>
      <c r="Q165" s="79"/>
      <c r="R165" s="79"/>
      <c r="S165" s="79"/>
      <c r="T165" s="79"/>
      <c r="U165" s="80"/>
      <c r="V165" s="80"/>
      <c r="W165" s="80"/>
      <c r="X165" s="80"/>
      <c r="Y165" s="80"/>
      <c r="Z165" s="80"/>
      <c r="AA165" s="80"/>
      <c r="AB165" s="80"/>
      <c r="AC165" s="80"/>
      <c r="AD165" s="81"/>
      <c r="AE165" s="81"/>
      <c r="AF165" s="81"/>
      <c r="AG165" s="81"/>
      <c r="AH165" s="81"/>
      <c r="AI165" s="81"/>
      <c r="AJ165" s="81"/>
      <c r="AK165" s="81"/>
      <c r="AL165" s="81"/>
      <c r="AM165" s="81"/>
      <c r="AN165" s="81"/>
      <c r="AO165" s="81"/>
      <c r="AP165" s="81"/>
      <c r="AQ165" s="81"/>
      <c r="AR165" s="215">
        <v>100</v>
      </c>
      <c r="AS165" s="215">
        <v>100</v>
      </c>
      <c r="AT165" s="215" t="s">
        <v>256</v>
      </c>
      <c r="AU165" s="215" t="s">
        <v>257</v>
      </c>
      <c r="AV165" s="215">
        <v>100</v>
      </c>
      <c r="AW165" s="81" t="s">
        <v>269</v>
      </c>
      <c r="AX165" s="81" t="s">
        <v>257</v>
      </c>
      <c r="AY165" s="81" t="s">
        <v>271</v>
      </c>
      <c r="AZ165" s="81"/>
      <c r="BA165" s="316"/>
      <c r="BB165" s="316"/>
      <c r="BC165" s="324"/>
      <c r="BD165" s="81"/>
      <c r="BE165" s="81"/>
      <c r="BF165" s="81"/>
      <c r="BG165" s="81"/>
      <c r="BH165" s="81"/>
      <c r="BI165" s="81"/>
      <c r="BJ165" s="80"/>
      <c r="BK165" s="81">
        <v>1.6</v>
      </c>
      <c r="BL165" s="81"/>
      <c r="BM165" s="81"/>
      <c r="BN165" s="201" t="s">
        <v>260</v>
      </c>
      <c r="BO165" s="201" t="s">
        <v>260</v>
      </c>
      <c r="BP165" s="81" t="s">
        <v>261</v>
      </c>
    </row>
    <row r="166" s="224" customFormat="1" ht="19.5" spans="1:68">
      <c r="A166" s="296">
        <v>50</v>
      </c>
      <c r="B166" s="297"/>
      <c r="C166" s="320" t="s">
        <v>470</v>
      </c>
      <c r="D166" s="298" t="s">
        <v>481</v>
      </c>
      <c r="E166" s="298"/>
      <c r="F166" s="298"/>
      <c r="G166" s="298"/>
      <c r="H166" s="298"/>
      <c r="I166" s="300">
        <f t="shared" si="94"/>
        <v>29</v>
      </c>
      <c r="J166" s="302">
        <f t="shared" ref="J166:BM166" si="103">SUM(J167:J167)</f>
        <v>29</v>
      </c>
      <c r="K166" s="302">
        <f t="shared" si="103"/>
        <v>0</v>
      </c>
      <c r="L166" s="302">
        <f t="shared" si="103"/>
        <v>0</v>
      </c>
      <c r="M166" s="302">
        <f t="shared" si="103"/>
        <v>0</v>
      </c>
      <c r="N166" s="302">
        <f t="shared" si="103"/>
        <v>0</v>
      </c>
      <c r="O166" s="302">
        <f t="shared" si="103"/>
        <v>0</v>
      </c>
      <c r="P166" s="302">
        <f t="shared" si="103"/>
        <v>0</v>
      </c>
      <c r="Q166" s="302">
        <f t="shared" si="103"/>
        <v>0</v>
      </c>
      <c r="R166" s="302">
        <f t="shared" si="103"/>
        <v>0</v>
      </c>
      <c r="S166" s="302">
        <f t="shared" si="103"/>
        <v>0</v>
      </c>
      <c r="T166" s="302">
        <f t="shared" si="103"/>
        <v>0</v>
      </c>
      <c r="U166" s="302">
        <f t="shared" si="103"/>
        <v>0</v>
      </c>
      <c r="V166" s="302">
        <f t="shared" si="103"/>
        <v>0</v>
      </c>
      <c r="W166" s="302">
        <f t="shared" si="103"/>
        <v>0</v>
      </c>
      <c r="X166" s="302">
        <f t="shared" si="103"/>
        <v>5</v>
      </c>
      <c r="Y166" s="302">
        <f t="shared" si="103"/>
        <v>0</v>
      </c>
      <c r="Z166" s="302">
        <f t="shared" si="103"/>
        <v>5</v>
      </c>
      <c r="AA166" s="302">
        <f t="shared" si="103"/>
        <v>0</v>
      </c>
      <c r="AB166" s="302">
        <f t="shared" si="103"/>
        <v>0</v>
      </c>
      <c r="AC166" s="302">
        <f t="shared" si="103"/>
        <v>0</v>
      </c>
      <c r="AD166" s="302">
        <f t="shared" si="103"/>
        <v>0</v>
      </c>
      <c r="AE166" s="302">
        <f t="shared" si="103"/>
        <v>0</v>
      </c>
      <c r="AF166" s="302">
        <f t="shared" si="103"/>
        <v>0</v>
      </c>
      <c r="AG166" s="302">
        <f t="shared" si="103"/>
        <v>0</v>
      </c>
      <c r="AH166" s="302">
        <f t="shared" si="103"/>
        <v>0</v>
      </c>
      <c r="AI166" s="302">
        <f t="shared" si="103"/>
        <v>0</v>
      </c>
      <c r="AJ166" s="302">
        <f t="shared" si="103"/>
        <v>0</v>
      </c>
      <c r="AK166" s="302">
        <f t="shared" si="103"/>
        <v>0</v>
      </c>
      <c r="AL166" s="302">
        <f t="shared" si="103"/>
        <v>0</v>
      </c>
      <c r="AM166" s="302">
        <f t="shared" si="103"/>
        <v>0</v>
      </c>
      <c r="AN166" s="302">
        <f t="shared" si="103"/>
        <v>0</v>
      </c>
      <c r="AO166" s="302">
        <f t="shared" si="103"/>
        <v>0</v>
      </c>
      <c r="AP166" s="302">
        <f t="shared" si="103"/>
        <v>0</v>
      </c>
      <c r="AQ166" s="302">
        <f t="shared" si="103"/>
        <v>0</v>
      </c>
      <c r="AR166" s="302">
        <v>100</v>
      </c>
      <c r="AS166" s="302">
        <v>100</v>
      </c>
      <c r="AT166" s="302" t="s">
        <v>256</v>
      </c>
      <c r="AU166" s="302" t="s">
        <v>257</v>
      </c>
      <c r="AV166" s="302">
        <v>100</v>
      </c>
      <c r="AW166" s="302" t="s">
        <v>269</v>
      </c>
      <c r="AX166" s="302" t="s">
        <v>270</v>
      </c>
      <c r="AY166" s="302" t="s">
        <v>271</v>
      </c>
      <c r="AZ166" s="302">
        <f t="shared" si="103"/>
        <v>0</v>
      </c>
      <c r="BA166" s="302">
        <f t="shared" si="103"/>
        <v>0</v>
      </c>
      <c r="BB166" s="302">
        <f t="shared" si="103"/>
        <v>0</v>
      </c>
      <c r="BC166" s="302">
        <f t="shared" si="103"/>
        <v>0</v>
      </c>
      <c r="BD166" s="302">
        <f t="shared" si="103"/>
        <v>0</v>
      </c>
      <c r="BE166" s="302">
        <f t="shared" si="103"/>
        <v>0</v>
      </c>
      <c r="BF166" s="302">
        <f t="shared" si="103"/>
        <v>0</v>
      </c>
      <c r="BG166" s="302">
        <f t="shared" si="103"/>
        <v>0</v>
      </c>
      <c r="BH166" s="302">
        <f t="shared" si="103"/>
        <v>0</v>
      </c>
      <c r="BI166" s="302">
        <f t="shared" si="103"/>
        <v>0</v>
      </c>
      <c r="BJ166" s="302">
        <f t="shared" si="103"/>
        <v>0</v>
      </c>
      <c r="BK166" s="302">
        <f t="shared" si="103"/>
        <v>0</v>
      </c>
      <c r="BL166" s="302">
        <f t="shared" si="103"/>
        <v>0</v>
      </c>
      <c r="BM166" s="302">
        <f t="shared" si="103"/>
        <v>0</v>
      </c>
      <c r="BN166" s="303" t="s">
        <v>260</v>
      </c>
      <c r="BO166" s="303" t="s">
        <v>260</v>
      </c>
      <c r="BP166" s="303" t="s">
        <v>261</v>
      </c>
    </row>
    <row r="167" s="224" customFormat="1" ht="19.5" spans="1:68">
      <c r="A167" s="91">
        <v>50</v>
      </c>
      <c r="B167" s="304" t="s">
        <v>472</v>
      </c>
      <c r="C167" s="321" t="s">
        <v>470</v>
      </c>
      <c r="D167" s="125" t="s">
        <v>482</v>
      </c>
      <c r="E167" s="305" t="s">
        <v>273</v>
      </c>
      <c r="F167" s="306" t="s">
        <v>274</v>
      </c>
      <c r="G167" s="120" t="s">
        <v>275</v>
      </c>
      <c r="H167" s="307" t="s">
        <v>36</v>
      </c>
      <c r="I167" s="122">
        <f t="shared" si="94"/>
        <v>29</v>
      </c>
      <c r="J167" s="80">
        <v>29</v>
      </c>
      <c r="K167" s="80"/>
      <c r="L167" s="80"/>
      <c r="M167" s="80"/>
      <c r="N167" s="80"/>
      <c r="O167" s="79"/>
      <c r="P167" s="79"/>
      <c r="Q167" s="79"/>
      <c r="R167" s="79"/>
      <c r="S167" s="79"/>
      <c r="T167" s="79"/>
      <c r="U167" s="80"/>
      <c r="V167" s="80"/>
      <c r="W167" s="80"/>
      <c r="X167" s="80">
        <v>5</v>
      </c>
      <c r="Y167" s="80"/>
      <c r="Z167" s="80">
        <v>5</v>
      </c>
      <c r="AA167" s="80"/>
      <c r="AB167" s="80"/>
      <c r="AC167" s="80"/>
      <c r="AD167" s="81"/>
      <c r="AE167" s="81"/>
      <c r="AF167" s="81"/>
      <c r="AG167" s="81"/>
      <c r="AH167" s="81"/>
      <c r="AI167" s="81"/>
      <c r="AJ167" s="81"/>
      <c r="AK167" s="81"/>
      <c r="AL167" s="81"/>
      <c r="AM167" s="81"/>
      <c r="AN167" s="81"/>
      <c r="AO167" s="81"/>
      <c r="AP167" s="81"/>
      <c r="AQ167" s="81"/>
      <c r="AR167" s="288">
        <v>100</v>
      </c>
      <c r="AS167" s="288">
        <v>100</v>
      </c>
      <c r="AT167" s="288" t="s">
        <v>256</v>
      </c>
      <c r="AU167" s="81" t="s">
        <v>257</v>
      </c>
      <c r="AV167" s="288">
        <v>100</v>
      </c>
      <c r="AW167" s="81" t="s">
        <v>269</v>
      </c>
      <c r="AX167" s="81" t="s">
        <v>257</v>
      </c>
      <c r="AY167" s="81" t="s">
        <v>271</v>
      </c>
      <c r="AZ167" s="81"/>
      <c r="BA167" s="81"/>
      <c r="BB167" s="81"/>
      <c r="BC167" s="81"/>
      <c r="BD167" s="81"/>
      <c r="BE167" s="81"/>
      <c r="BF167" s="81"/>
      <c r="BG167" s="81"/>
      <c r="BH167" s="81"/>
      <c r="BI167" s="81"/>
      <c r="BJ167" s="316"/>
      <c r="BK167" s="81"/>
      <c r="BL167" s="81"/>
      <c r="BM167" s="81"/>
      <c r="BN167" s="326" t="s">
        <v>260</v>
      </c>
      <c r="BO167" s="81" t="s">
        <v>260</v>
      </c>
      <c r="BP167" s="81" t="s">
        <v>261</v>
      </c>
    </row>
    <row r="168" s="224" customFormat="1" ht="19.5" spans="1:68">
      <c r="A168" s="296">
        <v>51</v>
      </c>
      <c r="B168" s="297"/>
      <c r="C168" s="320" t="s">
        <v>470</v>
      </c>
      <c r="D168" s="298" t="s">
        <v>483</v>
      </c>
      <c r="E168" s="298"/>
      <c r="F168" s="298"/>
      <c r="G168" s="298"/>
      <c r="H168" s="298"/>
      <c r="I168" s="300">
        <f t="shared" si="94"/>
        <v>136</v>
      </c>
      <c r="J168" s="302">
        <f>SUM(J169:J169)</f>
        <v>136</v>
      </c>
      <c r="K168" s="302">
        <f t="shared" ref="K168:BM168" si="104">SUM(K169:K169)</f>
        <v>0</v>
      </c>
      <c r="L168" s="302">
        <f t="shared" si="104"/>
        <v>0</v>
      </c>
      <c r="M168" s="302">
        <f t="shared" si="104"/>
        <v>0</v>
      </c>
      <c r="N168" s="302">
        <f t="shared" si="104"/>
        <v>0</v>
      </c>
      <c r="O168" s="302">
        <f t="shared" si="104"/>
        <v>0</v>
      </c>
      <c r="P168" s="302">
        <f t="shared" si="104"/>
        <v>0</v>
      </c>
      <c r="Q168" s="302">
        <f t="shared" si="104"/>
        <v>0</v>
      </c>
      <c r="R168" s="302">
        <f t="shared" si="104"/>
        <v>0</v>
      </c>
      <c r="S168" s="302">
        <f t="shared" si="104"/>
        <v>11</v>
      </c>
      <c r="T168" s="302">
        <f t="shared" si="104"/>
        <v>0</v>
      </c>
      <c r="U168" s="302">
        <f t="shared" si="104"/>
        <v>0</v>
      </c>
      <c r="V168" s="302">
        <f t="shared" si="104"/>
        <v>0</v>
      </c>
      <c r="W168" s="302">
        <f t="shared" si="104"/>
        <v>0</v>
      </c>
      <c r="X168" s="302">
        <f t="shared" si="104"/>
        <v>0</v>
      </c>
      <c r="Y168" s="302">
        <f t="shared" si="104"/>
        <v>0</v>
      </c>
      <c r="Z168" s="302">
        <f t="shared" si="104"/>
        <v>0</v>
      </c>
      <c r="AA168" s="302">
        <f t="shared" si="104"/>
        <v>0</v>
      </c>
      <c r="AB168" s="302">
        <f t="shared" si="104"/>
        <v>0</v>
      </c>
      <c r="AC168" s="302">
        <f t="shared" si="104"/>
        <v>0</v>
      </c>
      <c r="AD168" s="302">
        <f t="shared" si="104"/>
        <v>0</v>
      </c>
      <c r="AE168" s="302">
        <f t="shared" si="104"/>
        <v>0</v>
      </c>
      <c r="AF168" s="302">
        <f t="shared" si="104"/>
        <v>0</v>
      </c>
      <c r="AG168" s="302">
        <f t="shared" si="104"/>
        <v>0</v>
      </c>
      <c r="AH168" s="302">
        <f t="shared" si="104"/>
        <v>0</v>
      </c>
      <c r="AI168" s="302">
        <f t="shared" si="104"/>
        <v>0</v>
      </c>
      <c r="AJ168" s="302">
        <f t="shared" si="104"/>
        <v>0</v>
      </c>
      <c r="AK168" s="302">
        <f t="shared" si="104"/>
        <v>0</v>
      </c>
      <c r="AL168" s="302">
        <f t="shared" si="104"/>
        <v>0</v>
      </c>
      <c r="AM168" s="302">
        <f t="shared" si="104"/>
        <v>0</v>
      </c>
      <c r="AN168" s="302">
        <f t="shared" si="104"/>
        <v>0</v>
      </c>
      <c r="AO168" s="302">
        <f t="shared" si="104"/>
        <v>0</v>
      </c>
      <c r="AP168" s="302">
        <f t="shared" si="104"/>
        <v>0</v>
      </c>
      <c r="AQ168" s="302">
        <f t="shared" si="104"/>
        <v>0</v>
      </c>
      <c r="AR168" s="302">
        <v>100</v>
      </c>
      <c r="AS168" s="302">
        <v>100</v>
      </c>
      <c r="AT168" s="302" t="s">
        <v>256</v>
      </c>
      <c r="AU168" s="302" t="s">
        <v>257</v>
      </c>
      <c r="AV168" s="302">
        <v>100</v>
      </c>
      <c r="AW168" s="302" t="s">
        <v>269</v>
      </c>
      <c r="AX168" s="302" t="s">
        <v>270</v>
      </c>
      <c r="AY168" s="302" t="s">
        <v>271</v>
      </c>
      <c r="AZ168" s="302">
        <f t="shared" si="104"/>
        <v>0</v>
      </c>
      <c r="BA168" s="302">
        <f t="shared" si="104"/>
        <v>0</v>
      </c>
      <c r="BB168" s="302">
        <f t="shared" si="104"/>
        <v>0</v>
      </c>
      <c r="BC168" s="302">
        <f t="shared" si="104"/>
        <v>0</v>
      </c>
      <c r="BD168" s="302">
        <f t="shared" si="104"/>
        <v>0</v>
      </c>
      <c r="BE168" s="302">
        <f t="shared" si="104"/>
        <v>0</v>
      </c>
      <c r="BF168" s="302">
        <f t="shared" si="104"/>
        <v>0</v>
      </c>
      <c r="BG168" s="302">
        <f t="shared" si="104"/>
        <v>0</v>
      </c>
      <c r="BH168" s="302">
        <f t="shared" si="104"/>
        <v>0</v>
      </c>
      <c r="BI168" s="302">
        <f t="shared" si="104"/>
        <v>0</v>
      </c>
      <c r="BJ168" s="302">
        <f t="shared" si="104"/>
        <v>0</v>
      </c>
      <c r="BK168" s="302">
        <f t="shared" si="104"/>
        <v>0</v>
      </c>
      <c r="BL168" s="302">
        <f t="shared" si="104"/>
        <v>0</v>
      </c>
      <c r="BM168" s="302">
        <f t="shared" si="104"/>
        <v>0</v>
      </c>
      <c r="BN168" s="303" t="s">
        <v>260</v>
      </c>
      <c r="BO168" s="303" t="s">
        <v>260</v>
      </c>
      <c r="BP168" s="303" t="s">
        <v>261</v>
      </c>
    </row>
    <row r="169" s="224" customFormat="1" ht="19.5" spans="1:68">
      <c r="A169" s="91">
        <v>51</v>
      </c>
      <c r="B169" s="304" t="s">
        <v>328</v>
      </c>
      <c r="C169" s="321" t="s">
        <v>470</v>
      </c>
      <c r="D169" s="125" t="s">
        <v>484</v>
      </c>
      <c r="E169" s="305" t="s">
        <v>273</v>
      </c>
      <c r="F169" s="306" t="s">
        <v>274</v>
      </c>
      <c r="G169" s="120" t="s">
        <v>330</v>
      </c>
      <c r="H169" s="307" t="s">
        <v>36</v>
      </c>
      <c r="I169" s="122">
        <f t="shared" si="94"/>
        <v>136</v>
      </c>
      <c r="J169" s="79">
        <v>136</v>
      </c>
      <c r="K169" s="80"/>
      <c r="L169" s="80"/>
      <c r="M169" s="80"/>
      <c r="N169" s="80"/>
      <c r="O169" s="79"/>
      <c r="P169" s="79"/>
      <c r="Q169" s="79"/>
      <c r="R169" s="79"/>
      <c r="S169" s="79">
        <v>11</v>
      </c>
      <c r="T169" s="79"/>
      <c r="U169" s="194"/>
      <c r="V169" s="80"/>
      <c r="W169" s="80"/>
      <c r="X169" s="194"/>
      <c r="Y169" s="194"/>
      <c r="Z169" s="194"/>
      <c r="AA169" s="194"/>
      <c r="AB169" s="194"/>
      <c r="AC169" s="194"/>
      <c r="AD169" s="215"/>
      <c r="AE169" s="215"/>
      <c r="AF169" s="215"/>
      <c r="AG169" s="215"/>
      <c r="AH169" s="201"/>
      <c r="AI169" s="215"/>
      <c r="AJ169" s="215"/>
      <c r="AK169" s="215"/>
      <c r="AL169" s="215"/>
      <c r="AM169" s="215"/>
      <c r="AN169" s="215"/>
      <c r="AO169" s="215"/>
      <c r="AP169" s="215"/>
      <c r="AQ169" s="215"/>
      <c r="AR169" s="81">
        <v>100</v>
      </c>
      <c r="AS169" s="81">
        <v>100</v>
      </c>
      <c r="AT169" s="81" t="s">
        <v>256</v>
      </c>
      <c r="AU169" s="81" t="s">
        <v>257</v>
      </c>
      <c r="AV169" s="81">
        <v>100</v>
      </c>
      <c r="AW169" s="81" t="s">
        <v>269</v>
      </c>
      <c r="AX169" s="81" t="s">
        <v>257</v>
      </c>
      <c r="AY169" s="81" t="s">
        <v>271</v>
      </c>
      <c r="AZ169" s="215"/>
      <c r="BA169" s="215"/>
      <c r="BB169" s="215"/>
      <c r="BC169" s="215"/>
      <c r="BD169" s="215"/>
      <c r="BE169" s="215"/>
      <c r="BF169" s="215"/>
      <c r="BG169" s="215"/>
      <c r="BH169" s="215"/>
      <c r="BI169" s="310"/>
      <c r="BJ169" s="201"/>
      <c r="BK169" s="215"/>
      <c r="BL169" s="215"/>
      <c r="BM169" s="215"/>
      <c r="BN169" s="81" t="s">
        <v>260</v>
      </c>
      <c r="BO169" s="81" t="s">
        <v>260</v>
      </c>
      <c r="BP169" s="86" t="s">
        <v>261</v>
      </c>
    </row>
    <row r="170" s="224" customFormat="1" ht="19.5" spans="1:68">
      <c r="A170" s="296">
        <v>52</v>
      </c>
      <c r="B170" s="297"/>
      <c r="C170" s="320" t="s">
        <v>470</v>
      </c>
      <c r="D170" s="312" t="s">
        <v>485</v>
      </c>
      <c r="E170" s="312"/>
      <c r="F170" s="298"/>
      <c r="G170" s="298"/>
      <c r="H170" s="298"/>
      <c r="I170" s="300">
        <f t="shared" si="94"/>
        <v>88</v>
      </c>
      <c r="J170" s="302">
        <f>SUM(J171:J171)</f>
        <v>88</v>
      </c>
      <c r="K170" s="302">
        <f t="shared" ref="K170:BM170" si="105">SUM(K171:K171)</f>
        <v>0</v>
      </c>
      <c r="L170" s="302">
        <f t="shared" si="105"/>
        <v>0</v>
      </c>
      <c r="M170" s="302">
        <f t="shared" si="105"/>
        <v>0</v>
      </c>
      <c r="N170" s="302">
        <f t="shared" si="105"/>
        <v>0</v>
      </c>
      <c r="O170" s="302">
        <f t="shared" si="105"/>
        <v>0</v>
      </c>
      <c r="P170" s="302">
        <f t="shared" si="105"/>
        <v>0</v>
      </c>
      <c r="Q170" s="302">
        <f t="shared" si="105"/>
        <v>0</v>
      </c>
      <c r="R170" s="302">
        <f t="shared" si="105"/>
        <v>0</v>
      </c>
      <c r="S170" s="302">
        <f t="shared" si="105"/>
        <v>7</v>
      </c>
      <c r="T170" s="302">
        <f t="shared" si="105"/>
        <v>0</v>
      </c>
      <c r="U170" s="302">
        <f t="shared" si="105"/>
        <v>0</v>
      </c>
      <c r="V170" s="302">
        <f t="shared" si="105"/>
        <v>0</v>
      </c>
      <c r="W170" s="302">
        <f t="shared" si="105"/>
        <v>0</v>
      </c>
      <c r="X170" s="302">
        <f t="shared" si="105"/>
        <v>0</v>
      </c>
      <c r="Y170" s="302">
        <f t="shared" si="105"/>
        <v>0</v>
      </c>
      <c r="Z170" s="302">
        <f t="shared" si="105"/>
        <v>0</v>
      </c>
      <c r="AA170" s="302">
        <f t="shared" si="105"/>
        <v>0</v>
      </c>
      <c r="AB170" s="302">
        <f t="shared" si="105"/>
        <v>0</v>
      </c>
      <c r="AC170" s="302">
        <f t="shared" si="105"/>
        <v>0</v>
      </c>
      <c r="AD170" s="302">
        <f t="shared" si="105"/>
        <v>0</v>
      </c>
      <c r="AE170" s="302">
        <f t="shared" si="105"/>
        <v>0</v>
      </c>
      <c r="AF170" s="302">
        <f t="shared" si="105"/>
        <v>0</v>
      </c>
      <c r="AG170" s="302">
        <f t="shared" si="105"/>
        <v>0</v>
      </c>
      <c r="AH170" s="302">
        <f t="shared" si="105"/>
        <v>0</v>
      </c>
      <c r="AI170" s="302">
        <f t="shared" si="105"/>
        <v>0</v>
      </c>
      <c r="AJ170" s="302">
        <f t="shared" si="105"/>
        <v>0</v>
      </c>
      <c r="AK170" s="302">
        <f t="shared" si="105"/>
        <v>0</v>
      </c>
      <c r="AL170" s="302">
        <f t="shared" si="105"/>
        <v>0</v>
      </c>
      <c r="AM170" s="302">
        <f t="shared" si="105"/>
        <v>0</v>
      </c>
      <c r="AN170" s="302">
        <f t="shared" si="105"/>
        <v>0</v>
      </c>
      <c r="AO170" s="302">
        <f t="shared" si="105"/>
        <v>0</v>
      </c>
      <c r="AP170" s="302">
        <f t="shared" si="105"/>
        <v>0</v>
      </c>
      <c r="AQ170" s="302">
        <f t="shared" si="105"/>
        <v>0</v>
      </c>
      <c r="AR170" s="302">
        <v>100</v>
      </c>
      <c r="AS170" s="302">
        <v>100</v>
      </c>
      <c r="AT170" s="302" t="s">
        <v>256</v>
      </c>
      <c r="AU170" s="302" t="s">
        <v>257</v>
      </c>
      <c r="AV170" s="302">
        <v>100</v>
      </c>
      <c r="AW170" s="302" t="s">
        <v>269</v>
      </c>
      <c r="AX170" s="302" t="s">
        <v>270</v>
      </c>
      <c r="AY170" s="302" t="s">
        <v>271</v>
      </c>
      <c r="AZ170" s="302">
        <f t="shared" si="105"/>
        <v>0</v>
      </c>
      <c r="BA170" s="302">
        <f t="shared" si="105"/>
        <v>0</v>
      </c>
      <c r="BB170" s="302">
        <f t="shared" si="105"/>
        <v>0</v>
      </c>
      <c r="BC170" s="302">
        <f t="shared" si="105"/>
        <v>0</v>
      </c>
      <c r="BD170" s="302">
        <f t="shared" si="105"/>
        <v>0</v>
      </c>
      <c r="BE170" s="302">
        <f t="shared" si="105"/>
        <v>0</v>
      </c>
      <c r="BF170" s="302">
        <f t="shared" si="105"/>
        <v>0</v>
      </c>
      <c r="BG170" s="302">
        <f t="shared" si="105"/>
        <v>0</v>
      </c>
      <c r="BH170" s="302">
        <f t="shared" si="105"/>
        <v>0</v>
      </c>
      <c r="BI170" s="302">
        <f t="shared" si="105"/>
        <v>0</v>
      </c>
      <c r="BJ170" s="302">
        <f t="shared" si="105"/>
        <v>0</v>
      </c>
      <c r="BK170" s="302">
        <f t="shared" si="105"/>
        <v>0</v>
      </c>
      <c r="BL170" s="302">
        <f t="shared" si="105"/>
        <v>0</v>
      </c>
      <c r="BM170" s="302">
        <f t="shared" si="105"/>
        <v>0</v>
      </c>
      <c r="BN170" s="303" t="s">
        <v>260</v>
      </c>
      <c r="BO170" s="303" t="s">
        <v>260</v>
      </c>
      <c r="BP170" s="303" t="s">
        <v>261</v>
      </c>
    </row>
    <row r="171" s="224" customFormat="1" ht="19.5" spans="1:68">
      <c r="A171" s="91">
        <v>52</v>
      </c>
      <c r="B171" s="304" t="s">
        <v>328</v>
      </c>
      <c r="C171" s="321" t="s">
        <v>470</v>
      </c>
      <c r="D171" s="119" t="s">
        <v>486</v>
      </c>
      <c r="E171" s="305" t="s">
        <v>273</v>
      </c>
      <c r="F171" s="306" t="s">
        <v>274</v>
      </c>
      <c r="G171" s="120" t="s">
        <v>330</v>
      </c>
      <c r="H171" s="307" t="s">
        <v>36</v>
      </c>
      <c r="I171" s="122">
        <f t="shared" si="94"/>
        <v>88</v>
      </c>
      <c r="J171" s="79">
        <v>88</v>
      </c>
      <c r="K171" s="80"/>
      <c r="L171" s="80"/>
      <c r="M171" s="80"/>
      <c r="N171" s="80"/>
      <c r="O171" s="79"/>
      <c r="P171" s="79"/>
      <c r="Q171" s="79"/>
      <c r="R171" s="79"/>
      <c r="S171" s="79">
        <v>7</v>
      </c>
      <c r="T171" s="79"/>
      <c r="U171" s="80"/>
      <c r="V171" s="80"/>
      <c r="W171" s="80"/>
      <c r="X171" s="80"/>
      <c r="Y171" s="80"/>
      <c r="Z171" s="80"/>
      <c r="AA171" s="80"/>
      <c r="AB171" s="80"/>
      <c r="AC171" s="80"/>
      <c r="AD171" s="81"/>
      <c r="AE171" s="81"/>
      <c r="AF171" s="81"/>
      <c r="AG171" s="81"/>
      <c r="AH171" s="81"/>
      <c r="AI171" s="81"/>
      <c r="AJ171" s="81"/>
      <c r="AK171" s="81"/>
      <c r="AL171" s="81"/>
      <c r="AM171" s="81"/>
      <c r="AN171" s="81"/>
      <c r="AO171" s="81"/>
      <c r="AP171" s="81"/>
      <c r="AQ171" s="81"/>
      <c r="AR171" s="81">
        <v>100</v>
      </c>
      <c r="AS171" s="81">
        <v>100</v>
      </c>
      <c r="AT171" s="81" t="s">
        <v>256</v>
      </c>
      <c r="AU171" s="81" t="s">
        <v>257</v>
      </c>
      <c r="AV171" s="81">
        <v>100</v>
      </c>
      <c r="AW171" s="81" t="s">
        <v>269</v>
      </c>
      <c r="AX171" s="81" t="s">
        <v>257</v>
      </c>
      <c r="AY171" s="81" t="s">
        <v>271</v>
      </c>
      <c r="AZ171" s="81"/>
      <c r="BA171" s="81"/>
      <c r="BB171" s="81"/>
      <c r="BC171" s="81"/>
      <c r="BD171" s="81"/>
      <c r="BE171" s="81"/>
      <c r="BF171" s="81"/>
      <c r="BG171" s="81"/>
      <c r="BH171" s="81"/>
      <c r="BI171" s="316"/>
      <c r="BJ171" s="81"/>
      <c r="BK171" s="81"/>
      <c r="BL171" s="81"/>
      <c r="BM171" s="81"/>
      <c r="BN171" s="81" t="s">
        <v>260</v>
      </c>
      <c r="BO171" s="81" t="s">
        <v>260</v>
      </c>
      <c r="BP171" s="86" t="s">
        <v>261</v>
      </c>
    </row>
    <row r="172" s="224" customFormat="1" ht="19.5" spans="1:68">
      <c r="A172" s="296">
        <v>53</v>
      </c>
      <c r="B172" s="297"/>
      <c r="C172" s="320" t="s">
        <v>470</v>
      </c>
      <c r="D172" s="298" t="s">
        <v>487</v>
      </c>
      <c r="E172" s="298"/>
      <c r="F172" s="298"/>
      <c r="G172" s="298"/>
      <c r="H172" s="298"/>
      <c r="I172" s="300">
        <f t="shared" si="94"/>
        <v>31</v>
      </c>
      <c r="J172" s="302">
        <f t="shared" ref="J172:BM172" si="106">SUM(J173:J173)</f>
        <v>31</v>
      </c>
      <c r="K172" s="302">
        <f t="shared" si="106"/>
        <v>0</v>
      </c>
      <c r="L172" s="302">
        <f t="shared" si="106"/>
        <v>0</v>
      </c>
      <c r="M172" s="302">
        <f t="shared" si="106"/>
        <v>0</v>
      </c>
      <c r="N172" s="302">
        <f t="shared" si="106"/>
        <v>0</v>
      </c>
      <c r="O172" s="302">
        <f t="shared" si="106"/>
        <v>0</v>
      </c>
      <c r="P172" s="302">
        <f t="shared" si="106"/>
        <v>0</v>
      </c>
      <c r="Q172" s="302">
        <f t="shared" si="106"/>
        <v>0</v>
      </c>
      <c r="R172" s="302">
        <f t="shared" si="106"/>
        <v>0</v>
      </c>
      <c r="S172" s="302">
        <f t="shared" si="106"/>
        <v>0</v>
      </c>
      <c r="T172" s="302">
        <f t="shared" si="106"/>
        <v>0</v>
      </c>
      <c r="U172" s="302">
        <f t="shared" si="106"/>
        <v>0</v>
      </c>
      <c r="V172" s="302">
        <f t="shared" si="106"/>
        <v>0</v>
      </c>
      <c r="W172" s="302">
        <f t="shared" si="106"/>
        <v>3</v>
      </c>
      <c r="X172" s="302">
        <f t="shared" si="106"/>
        <v>1.6</v>
      </c>
      <c r="Y172" s="302">
        <f t="shared" si="106"/>
        <v>9</v>
      </c>
      <c r="Z172" s="302">
        <f t="shared" si="106"/>
        <v>0</v>
      </c>
      <c r="AA172" s="302">
        <f t="shared" si="106"/>
        <v>0</v>
      </c>
      <c r="AB172" s="302">
        <f t="shared" si="106"/>
        <v>0</v>
      </c>
      <c r="AC172" s="302">
        <f t="shared" si="106"/>
        <v>0</v>
      </c>
      <c r="AD172" s="302">
        <f t="shared" si="106"/>
        <v>0</v>
      </c>
      <c r="AE172" s="302">
        <f t="shared" si="106"/>
        <v>0</v>
      </c>
      <c r="AF172" s="302">
        <f t="shared" si="106"/>
        <v>0</v>
      </c>
      <c r="AG172" s="302">
        <f t="shared" si="106"/>
        <v>0</v>
      </c>
      <c r="AH172" s="302">
        <f t="shared" si="106"/>
        <v>0</v>
      </c>
      <c r="AI172" s="302">
        <f t="shared" si="106"/>
        <v>0</v>
      </c>
      <c r="AJ172" s="302">
        <f t="shared" si="106"/>
        <v>0</v>
      </c>
      <c r="AK172" s="302">
        <f t="shared" si="106"/>
        <v>0</v>
      </c>
      <c r="AL172" s="302">
        <f t="shared" si="106"/>
        <v>0</v>
      </c>
      <c r="AM172" s="302">
        <f t="shared" si="106"/>
        <v>0</v>
      </c>
      <c r="AN172" s="302">
        <f t="shared" si="106"/>
        <v>0</v>
      </c>
      <c r="AO172" s="302">
        <f t="shared" si="106"/>
        <v>0</v>
      </c>
      <c r="AP172" s="302">
        <f t="shared" si="106"/>
        <v>0</v>
      </c>
      <c r="AQ172" s="302">
        <f t="shared" si="106"/>
        <v>0</v>
      </c>
      <c r="AR172" s="302">
        <v>100</v>
      </c>
      <c r="AS172" s="302">
        <v>100</v>
      </c>
      <c r="AT172" s="302" t="s">
        <v>256</v>
      </c>
      <c r="AU172" s="302" t="s">
        <v>257</v>
      </c>
      <c r="AV172" s="302">
        <v>100</v>
      </c>
      <c r="AW172" s="302" t="s">
        <v>269</v>
      </c>
      <c r="AX172" s="302" t="s">
        <v>270</v>
      </c>
      <c r="AY172" s="302" t="s">
        <v>271</v>
      </c>
      <c r="AZ172" s="302">
        <f t="shared" si="106"/>
        <v>0</v>
      </c>
      <c r="BA172" s="302">
        <f t="shared" si="106"/>
        <v>0</v>
      </c>
      <c r="BB172" s="302">
        <f t="shared" si="106"/>
        <v>0</v>
      </c>
      <c r="BC172" s="302">
        <f t="shared" si="106"/>
        <v>0</v>
      </c>
      <c r="BD172" s="302">
        <f t="shared" si="106"/>
        <v>0</v>
      </c>
      <c r="BE172" s="302">
        <f t="shared" si="106"/>
        <v>0</v>
      </c>
      <c r="BF172" s="302">
        <f t="shared" si="106"/>
        <v>0</v>
      </c>
      <c r="BG172" s="302">
        <f t="shared" si="106"/>
        <v>0</v>
      </c>
      <c r="BH172" s="302">
        <f t="shared" si="106"/>
        <v>0</v>
      </c>
      <c r="BI172" s="302">
        <f t="shared" si="106"/>
        <v>0</v>
      </c>
      <c r="BJ172" s="302">
        <f t="shared" si="106"/>
        <v>0</v>
      </c>
      <c r="BK172" s="302">
        <f t="shared" si="106"/>
        <v>0</v>
      </c>
      <c r="BL172" s="302">
        <f t="shared" si="106"/>
        <v>0</v>
      </c>
      <c r="BM172" s="302">
        <f t="shared" si="106"/>
        <v>0</v>
      </c>
      <c r="BN172" s="303" t="s">
        <v>260</v>
      </c>
      <c r="BO172" s="303" t="s">
        <v>260</v>
      </c>
      <c r="BP172" s="303" t="s">
        <v>261</v>
      </c>
    </row>
    <row r="173" s="224" customFormat="1" ht="19.5" spans="1:68">
      <c r="A173" s="91">
        <v>53</v>
      </c>
      <c r="B173" s="304" t="s">
        <v>488</v>
      </c>
      <c r="C173" s="321" t="s">
        <v>470</v>
      </c>
      <c r="D173" s="125" t="s">
        <v>489</v>
      </c>
      <c r="E173" s="305" t="s">
        <v>273</v>
      </c>
      <c r="F173" s="306" t="s">
        <v>274</v>
      </c>
      <c r="G173" s="120" t="s">
        <v>275</v>
      </c>
      <c r="H173" s="307" t="s">
        <v>36</v>
      </c>
      <c r="I173" s="122">
        <f t="shared" si="94"/>
        <v>31</v>
      </c>
      <c r="J173" s="79">
        <v>31</v>
      </c>
      <c r="K173" s="80"/>
      <c r="L173" s="80"/>
      <c r="M173" s="80"/>
      <c r="N173" s="80"/>
      <c r="O173" s="79"/>
      <c r="P173" s="79"/>
      <c r="Q173" s="79"/>
      <c r="R173" s="79"/>
      <c r="S173" s="79"/>
      <c r="T173" s="79"/>
      <c r="U173" s="80"/>
      <c r="V173" s="80"/>
      <c r="W173" s="80">
        <v>3</v>
      </c>
      <c r="X173" s="80">
        <v>1.6</v>
      </c>
      <c r="Y173" s="80">
        <v>9</v>
      </c>
      <c r="Z173" s="80"/>
      <c r="AA173" s="80"/>
      <c r="AB173" s="80"/>
      <c r="AC173" s="80"/>
      <c r="AD173" s="81"/>
      <c r="AE173" s="81"/>
      <c r="AF173" s="81"/>
      <c r="AG173" s="81"/>
      <c r="AH173" s="81"/>
      <c r="AI173" s="81"/>
      <c r="AJ173" s="81"/>
      <c r="AK173" s="81"/>
      <c r="AL173" s="81"/>
      <c r="AM173" s="81"/>
      <c r="AN173" s="81"/>
      <c r="AO173" s="81"/>
      <c r="AP173" s="81"/>
      <c r="AQ173" s="81"/>
      <c r="AR173" s="288">
        <v>100</v>
      </c>
      <c r="AS173" s="288">
        <v>100</v>
      </c>
      <c r="AT173" s="288" t="s">
        <v>256</v>
      </c>
      <c r="AU173" s="81" t="s">
        <v>257</v>
      </c>
      <c r="AV173" s="288">
        <v>100</v>
      </c>
      <c r="AW173" s="81" t="s">
        <v>269</v>
      </c>
      <c r="AX173" s="81" t="s">
        <v>257</v>
      </c>
      <c r="AY173" s="81" t="s">
        <v>271</v>
      </c>
      <c r="AZ173" s="81"/>
      <c r="BA173" s="81"/>
      <c r="BB173" s="81"/>
      <c r="BC173" s="81"/>
      <c r="BD173" s="81"/>
      <c r="BE173" s="81"/>
      <c r="BF173" s="81"/>
      <c r="BG173" s="81"/>
      <c r="BH173" s="81"/>
      <c r="BI173" s="86"/>
      <c r="BJ173" s="325"/>
      <c r="BK173" s="81"/>
      <c r="BL173" s="81"/>
      <c r="BM173" s="81"/>
      <c r="BN173" s="326" t="s">
        <v>260</v>
      </c>
      <c r="BO173" s="81" t="s">
        <v>260</v>
      </c>
      <c r="BP173" s="81" t="s">
        <v>261</v>
      </c>
    </row>
    <row r="174" s="228" customFormat="1" ht="16.5" spans="1:68">
      <c r="A174" s="290" t="s">
        <v>490</v>
      </c>
      <c r="B174" s="317"/>
      <c r="C174" s="318"/>
      <c r="D174" s="292" t="s">
        <v>491</v>
      </c>
      <c r="E174" s="292"/>
      <c r="F174" s="292"/>
      <c r="G174" s="292"/>
      <c r="H174" s="292"/>
      <c r="I174" s="294">
        <f t="shared" si="94"/>
        <v>14071</v>
      </c>
      <c r="J174" s="319">
        <f>SUM(J175,J178,J181,J185,J187)</f>
        <v>2858</v>
      </c>
      <c r="K174" s="319">
        <f t="shared" ref="K174:AQ174" si="107">SUM(K175,K178,K181,K185,K187)</f>
        <v>3476</v>
      </c>
      <c r="L174" s="319">
        <f t="shared" si="107"/>
        <v>7737</v>
      </c>
      <c r="M174" s="319">
        <f t="shared" si="107"/>
        <v>3</v>
      </c>
      <c r="N174" s="319">
        <f t="shared" si="107"/>
        <v>0</v>
      </c>
      <c r="O174" s="319">
        <f t="shared" si="107"/>
        <v>25</v>
      </c>
      <c r="P174" s="319">
        <f t="shared" si="107"/>
        <v>0</v>
      </c>
      <c r="Q174" s="319">
        <f t="shared" si="107"/>
        <v>0</v>
      </c>
      <c r="R174" s="319">
        <f t="shared" si="107"/>
        <v>0</v>
      </c>
      <c r="S174" s="319">
        <f t="shared" si="107"/>
        <v>0</v>
      </c>
      <c r="T174" s="319">
        <f t="shared" si="107"/>
        <v>0</v>
      </c>
      <c r="U174" s="319">
        <f t="shared" si="107"/>
        <v>0</v>
      </c>
      <c r="V174" s="319">
        <f t="shared" si="107"/>
        <v>0</v>
      </c>
      <c r="W174" s="319">
        <f t="shared" si="107"/>
        <v>4</v>
      </c>
      <c r="X174" s="319">
        <f t="shared" si="107"/>
        <v>12.8</v>
      </c>
      <c r="Y174" s="319">
        <f t="shared" si="107"/>
        <v>25</v>
      </c>
      <c r="Z174" s="319">
        <f t="shared" si="107"/>
        <v>47.7</v>
      </c>
      <c r="AA174" s="319">
        <f t="shared" si="107"/>
        <v>0</v>
      </c>
      <c r="AB174" s="319">
        <f t="shared" si="107"/>
        <v>0</v>
      </c>
      <c r="AC174" s="319">
        <f t="shared" si="107"/>
        <v>0</v>
      </c>
      <c r="AD174" s="319">
        <f t="shared" si="107"/>
        <v>0</v>
      </c>
      <c r="AE174" s="319">
        <f t="shared" si="107"/>
        <v>0</v>
      </c>
      <c r="AF174" s="319">
        <f t="shared" si="107"/>
        <v>0</v>
      </c>
      <c r="AG174" s="319">
        <f t="shared" si="107"/>
        <v>0</v>
      </c>
      <c r="AH174" s="319">
        <f t="shared" si="107"/>
        <v>0</v>
      </c>
      <c r="AI174" s="319">
        <f t="shared" si="107"/>
        <v>0</v>
      </c>
      <c r="AJ174" s="319">
        <f t="shared" si="107"/>
        <v>0</v>
      </c>
      <c r="AK174" s="319">
        <f t="shared" si="107"/>
        <v>0</v>
      </c>
      <c r="AL174" s="319">
        <f t="shared" si="107"/>
        <v>0</v>
      </c>
      <c r="AM174" s="319">
        <f t="shared" si="107"/>
        <v>0</v>
      </c>
      <c r="AN174" s="319">
        <f t="shared" si="107"/>
        <v>0</v>
      </c>
      <c r="AO174" s="319">
        <f t="shared" si="107"/>
        <v>0</v>
      </c>
      <c r="AP174" s="319">
        <f t="shared" si="107"/>
        <v>0</v>
      </c>
      <c r="AQ174" s="319">
        <f t="shared" si="107"/>
        <v>0</v>
      </c>
      <c r="AR174" s="294">
        <v>100</v>
      </c>
      <c r="AS174" s="294">
        <v>100</v>
      </c>
      <c r="AT174" s="294" t="s">
        <v>264</v>
      </c>
      <c r="AU174" s="294" t="s">
        <v>257</v>
      </c>
      <c r="AV174" s="294">
        <v>100</v>
      </c>
      <c r="AW174" s="294" t="s">
        <v>265</v>
      </c>
      <c r="AX174" s="294" t="s">
        <v>257</v>
      </c>
      <c r="AY174" s="294" t="s">
        <v>266</v>
      </c>
      <c r="AZ174" s="319">
        <f>SUM(AZ175,AZ178,AZ181,AZ185,AZ187)</f>
        <v>0</v>
      </c>
      <c r="BA174" s="319">
        <f t="shared" ref="BA174:BM174" si="108">SUM(BA175,BA178,BA181,BA185,BA187)</f>
        <v>0</v>
      </c>
      <c r="BB174" s="319">
        <f t="shared" si="108"/>
        <v>0</v>
      </c>
      <c r="BC174" s="319">
        <f t="shared" si="108"/>
        <v>0</v>
      </c>
      <c r="BD174" s="319">
        <f t="shared" si="108"/>
        <v>0</v>
      </c>
      <c r="BE174" s="319">
        <f t="shared" si="108"/>
        <v>0</v>
      </c>
      <c r="BF174" s="319">
        <f t="shared" si="108"/>
        <v>0</v>
      </c>
      <c r="BG174" s="319">
        <f t="shared" si="108"/>
        <v>0</v>
      </c>
      <c r="BH174" s="319">
        <f t="shared" si="108"/>
        <v>0</v>
      </c>
      <c r="BI174" s="319">
        <f t="shared" si="108"/>
        <v>0</v>
      </c>
      <c r="BJ174" s="319">
        <f t="shared" si="108"/>
        <v>0</v>
      </c>
      <c r="BK174" s="319">
        <f t="shared" si="108"/>
        <v>1.6</v>
      </c>
      <c r="BL174" s="319">
        <f t="shared" si="108"/>
        <v>0</v>
      </c>
      <c r="BM174" s="319">
        <f t="shared" si="108"/>
        <v>0</v>
      </c>
      <c r="BN174" s="295" t="s">
        <v>260</v>
      </c>
      <c r="BO174" s="295" t="s">
        <v>260</v>
      </c>
      <c r="BP174" s="295" t="s">
        <v>261</v>
      </c>
    </row>
    <row r="175" s="224" customFormat="1" ht="19.5" spans="1:68">
      <c r="A175" s="358">
        <v>54</v>
      </c>
      <c r="B175" s="297"/>
      <c r="C175" s="320" t="s">
        <v>492</v>
      </c>
      <c r="D175" s="298" t="s">
        <v>493</v>
      </c>
      <c r="E175" s="298"/>
      <c r="F175" s="332"/>
      <c r="G175" s="332"/>
      <c r="H175" s="332"/>
      <c r="I175" s="300">
        <f t="shared" si="94"/>
        <v>4434</v>
      </c>
      <c r="J175" s="302">
        <f>SUM(J176:J177)</f>
        <v>1407</v>
      </c>
      <c r="K175" s="302">
        <f t="shared" ref="K175:AQ175" si="109">SUM(K176:K177)</f>
        <v>783</v>
      </c>
      <c r="L175" s="302">
        <f t="shared" si="109"/>
        <v>2244</v>
      </c>
      <c r="M175" s="302">
        <f t="shared" si="109"/>
        <v>1</v>
      </c>
      <c r="N175" s="302">
        <f t="shared" si="109"/>
        <v>0</v>
      </c>
      <c r="O175" s="302">
        <f t="shared" si="109"/>
        <v>12.8</v>
      </c>
      <c r="P175" s="302">
        <f t="shared" si="109"/>
        <v>0</v>
      </c>
      <c r="Q175" s="302">
        <f t="shared" si="109"/>
        <v>0</v>
      </c>
      <c r="R175" s="302">
        <f t="shared" si="109"/>
        <v>0</v>
      </c>
      <c r="S175" s="302">
        <f t="shared" si="109"/>
        <v>0</v>
      </c>
      <c r="T175" s="302">
        <f t="shared" si="109"/>
        <v>0</v>
      </c>
      <c r="U175" s="302">
        <f t="shared" si="109"/>
        <v>0</v>
      </c>
      <c r="V175" s="302">
        <f t="shared" si="109"/>
        <v>0</v>
      </c>
      <c r="W175" s="302">
        <f t="shared" si="109"/>
        <v>2</v>
      </c>
      <c r="X175" s="302">
        <f t="shared" si="109"/>
        <v>1</v>
      </c>
      <c r="Y175" s="302">
        <f t="shared" si="109"/>
        <v>8</v>
      </c>
      <c r="Z175" s="302">
        <f t="shared" si="109"/>
        <v>3.1</v>
      </c>
      <c r="AA175" s="302">
        <f t="shared" si="109"/>
        <v>0</v>
      </c>
      <c r="AB175" s="302">
        <f t="shared" si="109"/>
        <v>0</v>
      </c>
      <c r="AC175" s="302">
        <f t="shared" si="109"/>
        <v>0</v>
      </c>
      <c r="AD175" s="302">
        <f t="shared" si="109"/>
        <v>0</v>
      </c>
      <c r="AE175" s="302">
        <f t="shared" si="109"/>
        <v>0</v>
      </c>
      <c r="AF175" s="302">
        <f t="shared" si="109"/>
        <v>0</v>
      </c>
      <c r="AG175" s="302">
        <f t="shared" si="109"/>
        <v>0</v>
      </c>
      <c r="AH175" s="302">
        <f t="shared" si="109"/>
        <v>0</v>
      </c>
      <c r="AI175" s="302">
        <f t="shared" si="109"/>
        <v>0</v>
      </c>
      <c r="AJ175" s="302">
        <f t="shared" si="109"/>
        <v>0</v>
      </c>
      <c r="AK175" s="302">
        <f t="shared" si="109"/>
        <v>0</v>
      </c>
      <c r="AL175" s="302">
        <f t="shared" si="109"/>
        <v>0</v>
      </c>
      <c r="AM175" s="302">
        <f t="shared" si="109"/>
        <v>0</v>
      </c>
      <c r="AN175" s="302">
        <f t="shared" si="109"/>
        <v>0</v>
      </c>
      <c r="AO175" s="302">
        <f t="shared" si="109"/>
        <v>0</v>
      </c>
      <c r="AP175" s="302">
        <f t="shared" si="109"/>
        <v>0</v>
      </c>
      <c r="AQ175" s="302">
        <f t="shared" si="109"/>
        <v>0</v>
      </c>
      <c r="AR175" s="302">
        <v>100</v>
      </c>
      <c r="AS175" s="302">
        <v>100</v>
      </c>
      <c r="AT175" s="302" t="s">
        <v>256</v>
      </c>
      <c r="AU175" s="302" t="s">
        <v>257</v>
      </c>
      <c r="AV175" s="302">
        <v>100</v>
      </c>
      <c r="AW175" s="302" t="s">
        <v>269</v>
      </c>
      <c r="AX175" s="302" t="s">
        <v>270</v>
      </c>
      <c r="AY175" s="302" t="s">
        <v>271</v>
      </c>
      <c r="AZ175" s="302">
        <f>SUM(AZ176:AZ177)</f>
        <v>0</v>
      </c>
      <c r="BA175" s="302">
        <f t="shared" ref="BA175:BM175" si="110">SUM(BA176:BA177)</f>
        <v>0</v>
      </c>
      <c r="BB175" s="302">
        <f t="shared" si="110"/>
        <v>0</v>
      </c>
      <c r="BC175" s="302">
        <f t="shared" si="110"/>
        <v>0</v>
      </c>
      <c r="BD175" s="302">
        <f t="shared" si="110"/>
        <v>0</v>
      </c>
      <c r="BE175" s="302">
        <f t="shared" si="110"/>
        <v>0</v>
      </c>
      <c r="BF175" s="302">
        <f t="shared" si="110"/>
        <v>0</v>
      </c>
      <c r="BG175" s="302">
        <f t="shared" si="110"/>
        <v>0</v>
      </c>
      <c r="BH175" s="302">
        <f t="shared" si="110"/>
        <v>0</v>
      </c>
      <c r="BI175" s="302">
        <f t="shared" si="110"/>
        <v>0</v>
      </c>
      <c r="BJ175" s="302">
        <f t="shared" si="110"/>
        <v>0</v>
      </c>
      <c r="BK175" s="302">
        <f t="shared" si="110"/>
        <v>0</v>
      </c>
      <c r="BL175" s="302">
        <f t="shared" si="110"/>
        <v>0</v>
      </c>
      <c r="BM175" s="302">
        <f t="shared" si="110"/>
        <v>0</v>
      </c>
      <c r="BN175" s="302" t="str">
        <f>BN177</f>
        <v>是</v>
      </c>
      <c r="BO175" s="302" t="str">
        <f>BO177</f>
        <v>是</v>
      </c>
      <c r="BP175" s="302" t="str">
        <f>BP177</f>
        <v>≥90%</v>
      </c>
    </row>
    <row r="176" s="224" customFormat="1" ht="31.5" spans="1:68">
      <c r="A176" s="359">
        <v>54</v>
      </c>
      <c r="B176" s="304" t="s">
        <v>494</v>
      </c>
      <c r="C176" s="321" t="s">
        <v>492</v>
      </c>
      <c r="D176" s="125" t="s">
        <v>495</v>
      </c>
      <c r="E176" s="305" t="s">
        <v>273</v>
      </c>
      <c r="F176" s="306" t="s">
        <v>299</v>
      </c>
      <c r="G176" s="120" t="s">
        <v>300</v>
      </c>
      <c r="H176" s="307" t="s">
        <v>36</v>
      </c>
      <c r="I176" s="122">
        <f t="shared" si="94"/>
        <v>4409</v>
      </c>
      <c r="J176" s="78">
        <v>1382</v>
      </c>
      <c r="K176" s="78">
        <v>783</v>
      </c>
      <c r="L176" s="78">
        <v>2244</v>
      </c>
      <c r="M176" s="80">
        <v>1</v>
      </c>
      <c r="N176" s="80"/>
      <c r="O176" s="80">
        <v>12.8</v>
      </c>
      <c r="P176" s="80"/>
      <c r="Q176" s="80"/>
      <c r="R176" s="80"/>
      <c r="S176" s="80"/>
      <c r="T176" s="80"/>
      <c r="U176" s="80"/>
      <c r="V176" s="80"/>
      <c r="W176" s="80"/>
      <c r="X176" s="80"/>
      <c r="Y176" s="80"/>
      <c r="Z176" s="80"/>
      <c r="AA176" s="80"/>
      <c r="AB176" s="80"/>
      <c r="AC176" s="80"/>
      <c r="AD176" s="80"/>
      <c r="AE176" s="80"/>
      <c r="AF176" s="80"/>
      <c r="AG176" s="80"/>
      <c r="AH176" s="80"/>
      <c r="AI176" s="80"/>
      <c r="AJ176" s="80"/>
      <c r="AK176" s="80"/>
      <c r="AL176" s="80"/>
      <c r="AM176" s="80"/>
      <c r="AN176" s="80"/>
      <c r="AO176" s="80"/>
      <c r="AP176" s="80"/>
      <c r="AQ176" s="80"/>
      <c r="AR176" s="288">
        <v>100</v>
      </c>
      <c r="AS176" s="288">
        <v>100</v>
      </c>
      <c r="AT176" s="288" t="s">
        <v>256</v>
      </c>
      <c r="AU176" s="81" t="s">
        <v>257</v>
      </c>
      <c r="AV176" s="288">
        <v>100</v>
      </c>
      <c r="AW176" s="81" t="s">
        <v>269</v>
      </c>
      <c r="AX176" s="81" t="s">
        <v>257</v>
      </c>
      <c r="AY176" s="81" t="s">
        <v>271</v>
      </c>
      <c r="AZ176" s="329"/>
      <c r="BA176" s="329"/>
      <c r="BB176" s="329"/>
      <c r="BC176" s="329"/>
      <c r="BD176" s="80"/>
      <c r="BE176" s="80"/>
      <c r="BF176" s="329"/>
      <c r="BG176" s="80"/>
      <c r="BH176" s="80"/>
      <c r="BI176" s="80"/>
      <c r="BJ176" s="80"/>
      <c r="BK176" s="80"/>
      <c r="BL176" s="80"/>
      <c r="BM176" s="80"/>
      <c r="BN176" s="302" t="str">
        <f t="shared" ref="BN176:BP176" si="111">BN178</f>
        <v>是</v>
      </c>
      <c r="BO176" s="302" t="str">
        <f t="shared" si="111"/>
        <v>是</v>
      </c>
      <c r="BP176" s="302" t="str">
        <f t="shared" si="111"/>
        <v>≥90%</v>
      </c>
    </row>
    <row r="177" s="224" customFormat="1" ht="19.5" spans="1:68">
      <c r="A177" s="359">
        <v>54</v>
      </c>
      <c r="B177" s="304" t="s">
        <v>64</v>
      </c>
      <c r="C177" s="321" t="s">
        <v>492</v>
      </c>
      <c r="D177" s="125" t="s">
        <v>495</v>
      </c>
      <c r="E177" s="305" t="s">
        <v>273</v>
      </c>
      <c r="F177" s="306" t="s">
        <v>274</v>
      </c>
      <c r="G177" s="120" t="s">
        <v>275</v>
      </c>
      <c r="H177" s="307" t="s">
        <v>36</v>
      </c>
      <c r="I177" s="122">
        <f t="shared" si="94"/>
        <v>25</v>
      </c>
      <c r="J177" s="79">
        <v>25</v>
      </c>
      <c r="K177" s="80"/>
      <c r="L177" s="80"/>
      <c r="M177" s="80"/>
      <c r="N177" s="80"/>
      <c r="O177" s="79"/>
      <c r="P177" s="79"/>
      <c r="Q177" s="79"/>
      <c r="R177" s="79"/>
      <c r="S177" s="79"/>
      <c r="T177" s="79"/>
      <c r="U177" s="80"/>
      <c r="V177" s="80"/>
      <c r="W177" s="80">
        <v>2</v>
      </c>
      <c r="X177" s="80">
        <v>1</v>
      </c>
      <c r="Y177" s="80">
        <v>8</v>
      </c>
      <c r="Z177" s="80">
        <v>3.1</v>
      </c>
      <c r="AA177" s="80"/>
      <c r="AB177" s="80"/>
      <c r="AC177" s="80"/>
      <c r="AD177" s="81"/>
      <c r="AE177" s="81"/>
      <c r="AF177" s="81"/>
      <c r="AG177" s="81"/>
      <c r="AH177" s="81"/>
      <c r="AI177" s="81"/>
      <c r="AJ177" s="81"/>
      <c r="AK177" s="81"/>
      <c r="AL177" s="81"/>
      <c r="AM177" s="81"/>
      <c r="AN177" s="81"/>
      <c r="AO177" s="81"/>
      <c r="AP177" s="81"/>
      <c r="AQ177" s="81"/>
      <c r="AR177" s="288">
        <v>100</v>
      </c>
      <c r="AS177" s="288">
        <v>100</v>
      </c>
      <c r="AT177" s="288" t="s">
        <v>256</v>
      </c>
      <c r="AU177" s="81" t="s">
        <v>257</v>
      </c>
      <c r="AV177" s="288">
        <v>100</v>
      </c>
      <c r="AW177" s="81" t="s">
        <v>269</v>
      </c>
      <c r="AX177" s="81" t="s">
        <v>257</v>
      </c>
      <c r="AY177" s="81" t="s">
        <v>271</v>
      </c>
      <c r="AZ177" s="81"/>
      <c r="BA177" s="81"/>
      <c r="BB177" s="81"/>
      <c r="BC177" s="81"/>
      <c r="BD177" s="81"/>
      <c r="BE177" s="81"/>
      <c r="BF177" s="81"/>
      <c r="BG177" s="81"/>
      <c r="BH177" s="81"/>
      <c r="BI177" s="81"/>
      <c r="BJ177" s="316"/>
      <c r="BK177" s="81"/>
      <c r="BL177" s="81"/>
      <c r="BM177" s="81"/>
      <c r="BN177" s="326" t="s">
        <v>260</v>
      </c>
      <c r="BO177" s="81" t="s">
        <v>260</v>
      </c>
      <c r="BP177" s="81" t="s">
        <v>261</v>
      </c>
    </row>
    <row r="178" s="233" customFormat="1" ht="19.5" spans="1:68">
      <c r="A178" s="296">
        <v>55</v>
      </c>
      <c r="B178" s="297"/>
      <c r="C178" s="320" t="s">
        <v>492</v>
      </c>
      <c r="D178" s="360" t="s">
        <v>496</v>
      </c>
      <c r="E178" s="360"/>
      <c r="F178" s="361"/>
      <c r="G178" s="361"/>
      <c r="H178" s="361"/>
      <c r="I178" s="300">
        <f t="shared" si="94"/>
        <v>7489</v>
      </c>
      <c r="J178" s="302">
        <f>SUM(J179:J180)</f>
        <v>1006</v>
      </c>
      <c r="K178" s="302">
        <f t="shared" ref="K178:AQ178" si="112">SUM(K179:K180)</f>
        <v>2411</v>
      </c>
      <c r="L178" s="302">
        <f t="shared" si="112"/>
        <v>4072</v>
      </c>
      <c r="M178" s="302">
        <f t="shared" si="112"/>
        <v>1</v>
      </c>
      <c r="N178" s="302">
        <f t="shared" si="112"/>
        <v>0</v>
      </c>
      <c r="O178" s="302">
        <f t="shared" si="112"/>
        <v>8.9</v>
      </c>
      <c r="P178" s="302">
        <f t="shared" si="112"/>
        <v>0</v>
      </c>
      <c r="Q178" s="302">
        <f t="shared" si="112"/>
        <v>0</v>
      </c>
      <c r="R178" s="302">
        <f t="shared" si="112"/>
        <v>0</v>
      </c>
      <c r="S178" s="302">
        <f t="shared" si="112"/>
        <v>0</v>
      </c>
      <c r="T178" s="302">
        <f t="shared" si="112"/>
        <v>0</v>
      </c>
      <c r="U178" s="302">
        <f t="shared" si="112"/>
        <v>0</v>
      </c>
      <c r="V178" s="302">
        <f t="shared" si="112"/>
        <v>0</v>
      </c>
      <c r="W178" s="302">
        <f t="shared" si="112"/>
        <v>2</v>
      </c>
      <c r="X178" s="302">
        <f t="shared" si="112"/>
        <v>3.8</v>
      </c>
      <c r="Y178" s="302">
        <f t="shared" si="112"/>
        <v>13</v>
      </c>
      <c r="Z178" s="302">
        <f t="shared" si="112"/>
        <v>5.4</v>
      </c>
      <c r="AA178" s="302">
        <f t="shared" si="112"/>
        <v>0</v>
      </c>
      <c r="AB178" s="302">
        <f t="shared" si="112"/>
        <v>0</v>
      </c>
      <c r="AC178" s="302">
        <f t="shared" si="112"/>
        <v>0</v>
      </c>
      <c r="AD178" s="302">
        <f t="shared" si="112"/>
        <v>0</v>
      </c>
      <c r="AE178" s="302">
        <f t="shared" si="112"/>
        <v>0</v>
      </c>
      <c r="AF178" s="302">
        <f t="shared" si="112"/>
        <v>0</v>
      </c>
      <c r="AG178" s="302">
        <f t="shared" si="112"/>
        <v>0</v>
      </c>
      <c r="AH178" s="302">
        <f t="shared" si="112"/>
        <v>0</v>
      </c>
      <c r="AI178" s="302">
        <f t="shared" si="112"/>
        <v>0</v>
      </c>
      <c r="AJ178" s="302">
        <f t="shared" si="112"/>
        <v>0</v>
      </c>
      <c r="AK178" s="302">
        <f t="shared" si="112"/>
        <v>0</v>
      </c>
      <c r="AL178" s="302">
        <f t="shared" si="112"/>
        <v>0</v>
      </c>
      <c r="AM178" s="302">
        <f t="shared" si="112"/>
        <v>0</v>
      </c>
      <c r="AN178" s="302">
        <f t="shared" si="112"/>
        <v>0</v>
      </c>
      <c r="AO178" s="302">
        <f t="shared" si="112"/>
        <v>0</v>
      </c>
      <c r="AP178" s="302">
        <f t="shared" si="112"/>
        <v>0</v>
      </c>
      <c r="AQ178" s="302">
        <f t="shared" si="112"/>
        <v>0</v>
      </c>
      <c r="AR178" s="302">
        <v>100</v>
      </c>
      <c r="AS178" s="302">
        <v>100</v>
      </c>
      <c r="AT178" s="302" t="s">
        <v>256</v>
      </c>
      <c r="AU178" s="302" t="s">
        <v>257</v>
      </c>
      <c r="AV178" s="302">
        <v>100</v>
      </c>
      <c r="AW178" s="302" t="s">
        <v>269</v>
      </c>
      <c r="AX178" s="302" t="s">
        <v>270</v>
      </c>
      <c r="AY178" s="302" t="s">
        <v>271</v>
      </c>
      <c r="AZ178" s="302">
        <f>SUM(AZ179:AZ180)</f>
        <v>0</v>
      </c>
      <c r="BA178" s="302">
        <f t="shared" ref="BA178:BL178" si="113">SUM(BA179:BA180)</f>
        <v>0</v>
      </c>
      <c r="BB178" s="302">
        <f t="shared" si="113"/>
        <v>0</v>
      </c>
      <c r="BC178" s="302">
        <f t="shared" si="113"/>
        <v>0</v>
      </c>
      <c r="BD178" s="302">
        <f t="shared" si="113"/>
        <v>0</v>
      </c>
      <c r="BE178" s="302">
        <f t="shared" si="113"/>
        <v>0</v>
      </c>
      <c r="BF178" s="302">
        <f t="shared" si="113"/>
        <v>0</v>
      </c>
      <c r="BG178" s="302">
        <f t="shared" si="113"/>
        <v>0</v>
      </c>
      <c r="BH178" s="302">
        <f t="shared" si="113"/>
        <v>0</v>
      </c>
      <c r="BI178" s="302">
        <f t="shared" si="113"/>
        <v>0</v>
      </c>
      <c r="BJ178" s="302">
        <f t="shared" si="113"/>
        <v>0</v>
      </c>
      <c r="BK178" s="302">
        <f t="shared" si="113"/>
        <v>0</v>
      </c>
      <c r="BL178" s="302">
        <f t="shared" si="113"/>
        <v>0</v>
      </c>
      <c r="BM178" s="302">
        <f>SUM(BM179:BM179)</f>
        <v>0</v>
      </c>
      <c r="BN178" s="303" t="s">
        <v>260</v>
      </c>
      <c r="BO178" s="303" t="s">
        <v>260</v>
      </c>
      <c r="BP178" s="303" t="s">
        <v>261</v>
      </c>
    </row>
    <row r="179" s="224" customFormat="1" ht="31.5" spans="1:68">
      <c r="A179" s="91">
        <v>55</v>
      </c>
      <c r="B179" s="362" t="s">
        <v>497</v>
      </c>
      <c r="C179" s="321" t="s">
        <v>492</v>
      </c>
      <c r="D179" s="363" t="s">
        <v>498</v>
      </c>
      <c r="E179" s="305" t="s">
        <v>273</v>
      </c>
      <c r="F179" s="306" t="s">
        <v>299</v>
      </c>
      <c r="G179" s="120" t="s">
        <v>300</v>
      </c>
      <c r="H179" s="307" t="s">
        <v>29</v>
      </c>
      <c r="I179" s="122">
        <f t="shared" si="94"/>
        <v>7444</v>
      </c>
      <c r="J179" s="133">
        <v>961</v>
      </c>
      <c r="K179" s="78">
        <v>2411</v>
      </c>
      <c r="L179" s="78">
        <v>4072</v>
      </c>
      <c r="M179" s="80">
        <v>1</v>
      </c>
      <c r="N179" s="80"/>
      <c r="O179" s="79">
        <v>8.9</v>
      </c>
      <c r="P179" s="79"/>
      <c r="Q179" s="79"/>
      <c r="R179" s="79"/>
      <c r="S179" s="79"/>
      <c r="T179" s="79"/>
      <c r="U179" s="80"/>
      <c r="V179" s="80"/>
      <c r="W179" s="80"/>
      <c r="X179" s="80"/>
      <c r="Y179" s="80"/>
      <c r="Z179" s="80"/>
      <c r="AA179" s="80"/>
      <c r="AB179" s="80"/>
      <c r="AC179" s="80"/>
      <c r="AD179" s="81"/>
      <c r="AE179" s="81"/>
      <c r="AF179" s="81"/>
      <c r="AG179" s="81"/>
      <c r="AH179" s="81"/>
      <c r="AI179" s="81"/>
      <c r="AJ179" s="81"/>
      <c r="AK179" s="81"/>
      <c r="AL179" s="81"/>
      <c r="AM179" s="81"/>
      <c r="AN179" s="81"/>
      <c r="AO179" s="81"/>
      <c r="AP179" s="81"/>
      <c r="AQ179" s="81"/>
      <c r="AR179" s="215">
        <v>100</v>
      </c>
      <c r="AS179" s="215">
        <v>100</v>
      </c>
      <c r="AT179" s="215" t="s">
        <v>256</v>
      </c>
      <c r="AU179" s="81" t="s">
        <v>257</v>
      </c>
      <c r="AV179" s="215">
        <v>100</v>
      </c>
      <c r="AW179" s="81" t="s">
        <v>269</v>
      </c>
      <c r="AX179" s="81" t="s">
        <v>257</v>
      </c>
      <c r="AY179" s="81" t="s">
        <v>271</v>
      </c>
      <c r="AZ179" s="316"/>
      <c r="BA179" s="316"/>
      <c r="BB179" s="316"/>
      <c r="BC179" s="316"/>
      <c r="BD179" s="81"/>
      <c r="BE179" s="81"/>
      <c r="BF179" s="316"/>
      <c r="BG179" s="81"/>
      <c r="BH179" s="81"/>
      <c r="BI179" s="81"/>
      <c r="BJ179" s="81"/>
      <c r="BK179" s="81"/>
      <c r="BL179" s="81"/>
      <c r="BM179" s="81"/>
      <c r="BN179" s="80" t="s">
        <v>260</v>
      </c>
      <c r="BO179" s="81" t="s">
        <v>260</v>
      </c>
      <c r="BP179" s="81" t="s">
        <v>261</v>
      </c>
    </row>
    <row r="180" s="224" customFormat="1" ht="19.5" spans="1:68">
      <c r="A180" s="91">
        <v>55</v>
      </c>
      <c r="B180" s="304" t="s">
        <v>64</v>
      </c>
      <c r="C180" s="321" t="s">
        <v>492</v>
      </c>
      <c r="D180" s="363" t="s">
        <v>498</v>
      </c>
      <c r="E180" s="305" t="s">
        <v>273</v>
      </c>
      <c r="F180" s="306" t="s">
        <v>274</v>
      </c>
      <c r="G180" s="120" t="s">
        <v>275</v>
      </c>
      <c r="H180" s="307" t="s">
        <v>36</v>
      </c>
      <c r="I180" s="122">
        <f t="shared" si="94"/>
        <v>45</v>
      </c>
      <c r="J180" s="79">
        <v>45</v>
      </c>
      <c r="K180" s="80"/>
      <c r="L180" s="80"/>
      <c r="M180" s="80"/>
      <c r="N180" s="80"/>
      <c r="O180" s="79"/>
      <c r="P180" s="79"/>
      <c r="Q180" s="79"/>
      <c r="R180" s="79"/>
      <c r="S180" s="79"/>
      <c r="T180" s="79"/>
      <c r="U180" s="80"/>
      <c r="V180" s="80"/>
      <c r="W180" s="80">
        <v>2</v>
      </c>
      <c r="X180" s="80">
        <v>3.8</v>
      </c>
      <c r="Y180" s="80">
        <v>13</v>
      </c>
      <c r="Z180" s="80">
        <v>5.4</v>
      </c>
      <c r="AA180" s="80"/>
      <c r="AB180" s="80"/>
      <c r="AC180" s="80"/>
      <c r="AD180" s="81"/>
      <c r="AE180" s="81"/>
      <c r="AF180" s="81"/>
      <c r="AG180" s="81"/>
      <c r="AH180" s="81"/>
      <c r="AI180" s="81"/>
      <c r="AJ180" s="81"/>
      <c r="AK180" s="81"/>
      <c r="AL180" s="81"/>
      <c r="AM180" s="81"/>
      <c r="AN180" s="81"/>
      <c r="AO180" s="81"/>
      <c r="AP180" s="81"/>
      <c r="AQ180" s="81"/>
      <c r="AR180" s="288">
        <v>100</v>
      </c>
      <c r="AS180" s="288">
        <v>100</v>
      </c>
      <c r="AT180" s="288" t="s">
        <v>256</v>
      </c>
      <c r="AU180" s="81" t="s">
        <v>257</v>
      </c>
      <c r="AV180" s="288">
        <v>100</v>
      </c>
      <c r="AW180" s="81" t="s">
        <v>269</v>
      </c>
      <c r="AX180" s="81" t="s">
        <v>257</v>
      </c>
      <c r="AY180" s="81" t="s">
        <v>271</v>
      </c>
      <c r="AZ180" s="81"/>
      <c r="BA180" s="81"/>
      <c r="BB180" s="81"/>
      <c r="BC180" s="81"/>
      <c r="BD180" s="81"/>
      <c r="BE180" s="81"/>
      <c r="BF180" s="81"/>
      <c r="BG180" s="81"/>
      <c r="BH180" s="81"/>
      <c r="BI180" s="86"/>
      <c r="BJ180" s="316"/>
      <c r="BK180" s="81"/>
      <c r="BL180" s="81"/>
      <c r="BM180" s="81"/>
      <c r="BN180" s="326" t="s">
        <v>260</v>
      </c>
      <c r="BO180" s="81" t="s">
        <v>260</v>
      </c>
      <c r="BP180" s="81" t="s">
        <v>261</v>
      </c>
    </row>
    <row r="181" s="224" customFormat="1" ht="19.5" spans="1:68">
      <c r="A181" s="296">
        <v>56</v>
      </c>
      <c r="B181" s="297"/>
      <c r="C181" s="320" t="s">
        <v>492</v>
      </c>
      <c r="D181" s="298" t="s">
        <v>499</v>
      </c>
      <c r="E181" s="298"/>
      <c r="F181" s="332"/>
      <c r="G181" s="332"/>
      <c r="H181" s="332"/>
      <c r="I181" s="300">
        <f t="shared" si="94"/>
        <v>2083</v>
      </c>
      <c r="J181" s="302">
        <f>SUM(J182:J184)</f>
        <v>380</v>
      </c>
      <c r="K181" s="302">
        <f t="shared" ref="K181:AQ181" si="114">SUM(K182:K184)</f>
        <v>282</v>
      </c>
      <c r="L181" s="302">
        <f t="shared" si="114"/>
        <v>1421</v>
      </c>
      <c r="M181" s="302">
        <f t="shared" si="114"/>
        <v>1</v>
      </c>
      <c r="N181" s="302">
        <f t="shared" si="114"/>
        <v>0</v>
      </c>
      <c r="O181" s="302">
        <f t="shared" si="114"/>
        <v>3.3</v>
      </c>
      <c r="P181" s="302">
        <f t="shared" si="114"/>
        <v>0</v>
      </c>
      <c r="Q181" s="302">
        <f t="shared" si="114"/>
        <v>0</v>
      </c>
      <c r="R181" s="302">
        <f t="shared" si="114"/>
        <v>0</v>
      </c>
      <c r="S181" s="302">
        <f t="shared" si="114"/>
        <v>0</v>
      </c>
      <c r="T181" s="302">
        <f t="shared" si="114"/>
        <v>0</v>
      </c>
      <c r="U181" s="302">
        <f t="shared" si="114"/>
        <v>0</v>
      </c>
      <c r="V181" s="302">
        <f t="shared" si="114"/>
        <v>0</v>
      </c>
      <c r="W181" s="302">
        <f t="shared" si="114"/>
        <v>0</v>
      </c>
      <c r="X181" s="302">
        <f t="shared" si="114"/>
        <v>3.3</v>
      </c>
      <c r="Y181" s="302">
        <f t="shared" si="114"/>
        <v>4</v>
      </c>
      <c r="Z181" s="302">
        <f t="shared" si="114"/>
        <v>3.3</v>
      </c>
      <c r="AA181" s="302">
        <f t="shared" si="114"/>
        <v>0</v>
      </c>
      <c r="AB181" s="302">
        <f t="shared" si="114"/>
        <v>0</v>
      </c>
      <c r="AC181" s="302">
        <f t="shared" si="114"/>
        <v>0</v>
      </c>
      <c r="AD181" s="302">
        <f t="shared" si="114"/>
        <v>0</v>
      </c>
      <c r="AE181" s="302">
        <f t="shared" si="114"/>
        <v>0</v>
      </c>
      <c r="AF181" s="302">
        <f t="shared" si="114"/>
        <v>0</v>
      </c>
      <c r="AG181" s="302">
        <f t="shared" si="114"/>
        <v>0</v>
      </c>
      <c r="AH181" s="302">
        <f t="shared" si="114"/>
        <v>0</v>
      </c>
      <c r="AI181" s="302">
        <f t="shared" si="114"/>
        <v>0</v>
      </c>
      <c r="AJ181" s="302">
        <f t="shared" si="114"/>
        <v>0</v>
      </c>
      <c r="AK181" s="302">
        <f t="shared" si="114"/>
        <v>0</v>
      </c>
      <c r="AL181" s="302">
        <f t="shared" si="114"/>
        <v>0</v>
      </c>
      <c r="AM181" s="302">
        <f t="shared" si="114"/>
        <v>0</v>
      </c>
      <c r="AN181" s="302">
        <f t="shared" si="114"/>
        <v>0</v>
      </c>
      <c r="AO181" s="302">
        <f t="shared" si="114"/>
        <v>0</v>
      </c>
      <c r="AP181" s="302">
        <f t="shared" si="114"/>
        <v>0</v>
      </c>
      <c r="AQ181" s="302">
        <f t="shared" si="114"/>
        <v>0</v>
      </c>
      <c r="AR181" s="302">
        <v>100</v>
      </c>
      <c r="AS181" s="302">
        <v>100</v>
      </c>
      <c r="AT181" s="302" t="s">
        <v>256</v>
      </c>
      <c r="AU181" s="302" t="s">
        <v>257</v>
      </c>
      <c r="AV181" s="302">
        <v>100</v>
      </c>
      <c r="AW181" s="302" t="s">
        <v>269</v>
      </c>
      <c r="AX181" s="302" t="s">
        <v>270</v>
      </c>
      <c r="AY181" s="302" t="s">
        <v>271</v>
      </c>
      <c r="AZ181" s="302">
        <f>SUM(AZ182:AZ184)</f>
        <v>0</v>
      </c>
      <c r="BA181" s="302">
        <f t="shared" ref="BA181:BM181" si="115">SUM(BA182:BA184)</f>
        <v>0</v>
      </c>
      <c r="BB181" s="302">
        <f t="shared" si="115"/>
        <v>0</v>
      </c>
      <c r="BC181" s="302">
        <f t="shared" si="115"/>
        <v>0</v>
      </c>
      <c r="BD181" s="302">
        <f t="shared" si="115"/>
        <v>0</v>
      </c>
      <c r="BE181" s="302">
        <f t="shared" si="115"/>
        <v>0</v>
      </c>
      <c r="BF181" s="302">
        <f t="shared" si="115"/>
        <v>0</v>
      </c>
      <c r="BG181" s="302">
        <f t="shared" si="115"/>
        <v>0</v>
      </c>
      <c r="BH181" s="302">
        <f t="shared" si="115"/>
        <v>0</v>
      </c>
      <c r="BI181" s="302">
        <f t="shared" si="115"/>
        <v>0</v>
      </c>
      <c r="BJ181" s="302">
        <f t="shared" si="115"/>
        <v>0</v>
      </c>
      <c r="BK181" s="302">
        <f t="shared" si="115"/>
        <v>1.6</v>
      </c>
      <c r="BL181" s="302">
        <f t="shared" si="115"/>
        <v>0</v>
      </c>
      <c r="BM181" s="302">
        <f t="shared" si="115"/>
        <v>0</v>
      </c>
      <c r="BN181" s="303" t="s">
        <v>260</v>
      </c>
      <c r="BO181" s="303" t="s">
        <v>260</v>
      </c>
      <c r="BP181" s="303" t="s">
        <v>261</v>
      </c>
    </row>
    <row r="182" s="224" customFormat="1" ht="31.5" spans="1:68">
      <c r="A182" s="91">
        <v>56</v>
      </c>
      <c r="B182" s="331" t="s">
        <v>497</v>
      </c>
      <c r="C182" s="321" t="s">
        <v>492</v>
      </c>
      <c r="D182" s="125" t="s">
        <v>500</v>
      </c>
      <c r="E182" s="305" t="s">
        <v>273</v>
      </c>
      <c r="F182" s="306" t="s">
        <v>299</v>
      </c>
      <c r="G182" s="120" t="s">
        <v>300</v>
      </c>
      <c r="H182" s="307" t="s">
        <v>29</v>
      </c>
      <c r="I182" s="122">
        <f t="shared" si="94"/>
        <v>1463</v>
      </c>
      <c r="J182" s="78">
        <v>360</v>
      </c>
      <c r="K182" s="78">
        <v>-78</v>
      </c>
      <c r="L182" s="78">
        <v>1181</v>
      </c>
      <c r="M182" s="80">
        <v>1</v>
      </c>
      <c r="N182" s="80"/>
      <c r="O182" s="79">
        <v>3.3</v>
      </c>
      <c r="P182" s="79"/>
      <c r="Q182" s="79"/>
      <c r="R182" s="79"/>
      <c r="S182" s="79"/>
      <c r="T182" s="79"/>
      <c r="U182" s="80"/>
      <c r="V182" s="80"/>
      <c r="W182" s="80"/>
      <c r="X182" s="80"/>
      <c r="Y182" s="80"/>
      <c r="Z182" s="80"/>
      <c r="AA182" s="80"/>
      <c r="AB182" s="80"/>
      <c r="AC182" s="80"/>
      <c r="AD182" s="81"/>
      <c r="AE182" s="81"/>
      <c r="AF182" s="81"/>
      <c r="AG182" s="81"/>
      <c r="AH182" s="81"/>
      <c r="AI182" s="81"/>
      <c r="AJ182" s="81"/>
      <c r="AK182" s="81"/>
      <c r="AL182" s="81"/>
      <c r="AM182" s="81"/>
      <c r="AN182" s="81"/>
      <c r="AO182" s="81"/>
      <c r="AP182" s="81"/>
      <c r="AQ182" s="81"/>
      <c r="AR182" s="215">
        <v>100</v>
      </c>
      <c r="AS182" s="215">
        <v>100</v>
      </c>
      <c r="AT182" s="215" t="s">
        <v>256</v>
      </c>
      <c r="AU182" s="81" t="s">
        <v>257</v>
      </c>
      <c r="AV182" s="215">
        <v>100</v>
      </c>
      <c r="AW182" s="81" t="s">
        <v>269</v>
      </c>
      <c r="AX182" s="81" t="s">
        <v>257</v>
      </c>
      <c r="AY182" s="81" t="s">
        <v>271</v>
      </c>
      <c r="AZ182" s="316"/>
      <c r="BA182" s="316"/>
      <c r="BB182" s="316"/>
      <c r="BC182" s="316"/>
      <c r="BD182" s="81"/>
      <c r="BE182" s="81"/>
      <c r="BF182" s="316"/>
      <c r="BG182" s="81"/>
      <c r="BH182" s="81"/>
      <c r="BI182" s="81"/>
      <c r="BJ182" s="81"/>
      <c r="BK182" s="81"/>
      <c r="BL182" s="81"/>
      <c r="BM182" s="81"/>
      <c r="BN182" s="80" t="s">
        <v>260</v>
      </c>
      <c r="BO182" s="81" t="s">
        <v>260</v>
      </c>
      <c r="BP182" s="81" t="s">
        <v>261</v>
      </c>
    </row>
    <row r="183" s="224" customFormat="1" ht="19.5" spans="1:68">
      <c r="A183" s="91">
        <v>56</v>
      </c>
      <c r="B183" s="304" t="s">
        <v>501</v>
      </c>
      <c r="C183" s="321" t="s">
        <v>492</v>
      </c>
      <c r="D183" s="125" t="s">
        <v>500</v>
      </c>
      <c r="E183" s="305" t="s">
        <v>273</v>
      </c>
      <c r="F183" s="306" t="s">
        <v>274</v>
      </c>
      <c r="G183" s="120" t="s">
        <v>275</v>
      </c>
      <c r="H183" s="307" t="s">
        <v>36</v>
      </c>
      <c r="I183" s="122">
        <f t="shared" si="94"/>
        <v>20</v>
      </c>
      <c r="J183" s="80">
        <v>20</v>
      </c>
      <c r="K183" s="80"/>
      <c r="L183" s="80"/>
      <c r="M183" s="80"/>
      <c r="N183" s="80"/>
      <c r="O183" s="79"/>
      <c r="P183" s="79"/>
      <c r="Q183" s="79"/>
      <c r="R183" s="79"/>
      <c r="S183" s="79"/>
      <c r="T183" s="79"/>
      <c r="U183" s="80"/>
      <c r="V183" s="80"/>
      <c r="W183" s="80"/>
      <c r="X183" s="80">
        <v>3.3</v>
      </c>
      <c r="Y183" s="80">
        <v>4</v>
      </c>
      <c r="Z183" s="80">
        <v>3.3</v>
      </c>
      <c r="AA183" s="80"/>
      <c r="AB183" s="80"/>
      <c r="AC183" s="80"/>
      <c r="AD183" s="81"/>
      <c r="AE183" s="81"/>
      <c r="AF183" s="81"/>
      <c r="AG183" s="81"/>
      <c r="AH183" s="81"/>
      <c r="AI183" s="81"/>
      <c r="AJ183" s="81"/>
      <c r="AK183" s="81"/>
      <c r="AL183" s="81"/>
      <c r="AM183" s="81"/>
      <c r="AN183" s="81"/>
      <c r="AO183" s="81"/>
      <c r="AP183" s="81"/>
      <c r="AQ183" s="81"/>
      <c r="AR183" s="288">
        <v>100</v>
      </c>
      <c r="AS183" s="288">
        <v>100</v>
      </c>
      <c r="AT183" s="288" t="s">
        <v>256</v>
      </c>
      <c r="AU183" s="81" t="s">
        <v>257</v>
      </c>
      <c r="AV183" s="288">
        <v>100</v>
      </c>
      <c r="AW183" s="81" t="s">
        <v>269</v>
      </c>
      <c r="AX183" s="81" t="s">
        <v>257</v>
      </c>
      <c r="AY183" s="81" t="s">
        <v>271</v>
      </c>
      <c r="AZ183" s="81"/>
      <c r="BA183" s="81"/>
      <c r="BB183" s="81"/>
      <c r="BC183" s="81"/>
      <c r="BD183" s="81"/>
      <c r="BE183" s="81"/>
      <c r="BF183" s="81"/>
      <c r="BG183" s="81"/>
      <c r="BH183" s="81"/>
      <c r="BI183" s="81"/>
      <c r="BJ183" s="316"/>
      <c r="BK183" s="81"/>
      <c r="BL183" s="81"/>
      <c r="BM183" s="81"/>
      <c r="BN183" s="81" t="s">
        <v>260</v>
      </c>
      <c r="BO183" s="81" t="s">
        <v>260</v>
      </c>
      <c r="BP183" s="81" t="s">
        <v>261</v>
      </c>
    </row>
    <row r="184" s="224" customFormat="1" ht="19.5" spans="1:68">
      <c r="A184" s="91">
        <v>56</v>
      </c>
      <c r="B184" s="323" t="s">
        <v>502</v>
      </c>
      <c r="C184" s="321" t="s">
        <v>492</v>
      </c>
      <c r="D184" s="125" t="s">
        <v>500</v>
      </c>
      <c r="E184" s="305" t="s">
        <v>284</v>
      </c>
      <c r="F184" s="125" t="s">
        <v>285</v>
      </c>
      <c r="G184" s="125" t="s">
        <v>285</v>
      </c>
      <c r="H184" s="307" t="s">
        <v>36</v>
      </c>
      <c r="I184" s="122">
        <f t="shared" ref="I182:I225" si="116">SUM(J184:L184)</f>
        <v>600</v>
      </c>
      <c r="J184" s="8"/>
      <c r="K184" s="8">
        <v>360</v>
      </c>
      <c r="L184" s="8">
        <v>240</v>
      </c>
      <c r="M184" s="80"/>
      <c r="N184" s="80"/>
      <c r="O184" s="79"/>
      <c r="P184" s="79"/>
      <c r="Q184" s="79"/>
      <c r="R184" s="79"/>
      <c r="S184" s="79"/>
      <c r="T184" s="79"/>
      <c r="U184" s="288"/>
      <c r="V184" s="288"/>
      <c r="W184" s="288"/>
      <c r="X184" s="288"/>
      <c r="Y184" s="288"/>
      <c r="Z184" s="288"/>
      <c r="AA184" s="288"/>
      <c r="AB184" s="288"/>
      <c r="AC184" s="288"/>
      <c r="AD184" s="288"/>
      <c r="AE184" s="288"/>
      <c r="AF184" s="288"/>
      <c r="AG184" s="288"/>
      <c r="AH184" s="288"/>
      <c r="AI184" s="288"/>
      <c r="AJ184" s="288"/>
      <c r="AK184" s="288"/>
      <c r="AL184" s="288"/>
      <c r="AM184" s="288"/>
      <c r="AN184" s="288"/>
      <c r="AO184" s="288"/>
      <c r="AP184" s="288"/>
      <c r="AQ184" s="288"/>
      <c r="AR184" s="215">
        <v>100</v>
      </c>
      <c r="AS184" s="215">
        <v>100</v>
      </c>
      <c r="AT184" s="215" t="s">
        <v>256</v>
      </c>
      <c r="AU184" s="215" t="s">
        <v>257</v>
      </c>
      <c r="AV184" s="215">
        <v>100</v>
      </c>
      <c r="AW184" s="81" t="s">
        <v>269</v>
      </c>
      <c r="AX184" s="81" t="s">
        <v>257</v>
      </c>
      <c r="AY184" s="81" t="s">
        <v>271</v>
      </c>
      <c r="AZ184" s="201"/>
      <c r="BA184" s="333"/>
      <c r="BB184" s="333"/>
      <c r="BC184" s="334"/>
      <c r="BD184" s="201"/>
      <c r="BE184" s="201"/>
      <c r="BF184" s="201"/>
      <c r="BG184" s="201"/>
      <c r="BH184" s="201"/>
      <c r="BI184" s="201"/>
      <c r="BJ184" s="308"/>
      <c r="BK184" s="201">
        <v>1.6</v>
      </c>
      <c r="BL184" s="201"/>
      <c r="BM184" s="201"/>
      <c r="BN184" s="308" t="s">
        <v>260</v>
      </c>
      <c r="BO184" s="308" t="s">
        <v>260</v>
      </c>
      <c r="BP184" s="86" t="s">
        <v>261</v>
      </c>
    </row>
    <row r="185" s="224" customFormat="1" ht="19.5" spans="1:68">
      <c r="A185" s="358">
        <v>57</v>
      </c>
      <c r="B185" s="297"/>
      <c r="C185" s="320" t="s">
        <v>492</v>
      </c>
      <c r="D185" s="298" t="s">
        <v>503</v>
      </c>
      <c r="E185" s="298"/>
      <c r="F185" s="298"/>
      <c r="G185" s="298"/>
      <c r="H185" s="298"/>
      <c r="I185" s="300">
        <f t="shared" si="116"/>
        <v>38</v>
      </c>
      <c r="J185" s="302">
        <f>SUM(J186:J186)</f>
        <v>38</v>
      </c>
      <c r="K185" s="302">
        <f t="shared" ref="K185:BM185" si="117">SUM(K186:K186)</f>
        <v>0</v>
      </c>
      <c r="L185" s="302">
        <f t="shared" si="117"/>
        <v>0</v>
      </c>
      <c r="M185" s="302">
        <f t="shared" si="117"/>
        <v>0</v>
      </c>
      <c r="N185" s="302">
        <f t="shared" si="117"/>
        <v>0</v>
      </c>
      <c r="O185" s="302">
        <f t="shared" si="117"/>
        <v>0</v>
      </c>
      <c r="P185" s="302">
        <f t="shared" si="117"/>
        <v>0</v>
      </c>
      <c r="Q185" s="302">
        <f t="shared" si="117"/>
        <v>0</v>
      </c>
      <c r="R185" s="302">
        <f t="shared" si="117"/>
        <v>0</v>
      </c>
      <c r="S185" s="302">
        <f t="shared" si="117"/>
        <v>0</v>
      </c>
      <c r="T185" s="302">
        <f t="shared" si="117"/>
        <v>0</v>
      </c>
      <c r="U185" s="302">
        <f t="shared" si="117"/>
        <v>0</v>
      </c>
      <c r="V185" s="302">
        <f t="shared" si="117"/>
        <v>0</v>
      </c>
      <c r="W185" s="302">
        <f t="shared" si="117"/>
        <v>0</v>
      </c>
      <c r="X185" s="302">
        <f t="shared" si="117"/>
        <v>2.7</v>
      </c>
      <c r="Y185" s="302">
        <f t="shared" si="117"/>
        <v>0</v>
      </c>
      <c r="Z185" s="302">
        <f t="shared" si="117"/>
        <v>22.9</v>
      </c>
      <c r="AA185" s="302">
        <f t="shared" si="117"/>
        <v>0</v>
      </c>
      <c r="AB185" s="302">
        <f t="shared" si="117"/>
        <v>0</v>
      </c>
      <c r="AC185" s="302">
        <f t="shared" si="117"/>
        <v>0</v>
      </c>
      <c r="AD185" s="302">
        <f t="shared" si="117"/>
        <v>0</v>
      </c>
      <c r="AE185" s="302">
        <f t="shared" si="117"/>
        <v>0</v>
      </c>
      <c r="AF185" s="302">
        <f t="shared" si="117"/>
        <v>0</v>
      </c>
      <c r="AG185" s="302">
        <f t="shared" si="117"/>
        <v>0</v>
      </c>
      <c r="AH185" s="302">
        <f t="shared" si="117"/>
        <v>0</v>
      </c>
      <c r="AI185" s="302">
        <f t="shared" si="117"/>
        <v>0</v>
      </c>
      <c r="AJ185" s="302">
        <f t="shared" si="117"/>
        <v>0</v>
      </c>
      <c r="AK185" s="302">
        <f t="shared" si="117"/>
        <v>0</v>
      </c>
      <c r="AL185" s="302">
        <f t="shared" si="117"/>
        <v>0</v>
      </c>
      <c r="AM185" s="302">
        <f t="shared" si="117"/>
        <v>0</v>
      </c>
      <c r="AN185" s="302">
        <f t="shared" si="117"/>
        <v>0</v>
      </c>
      <c r="AO185" s="302">
        <f t="shared" si="117"/>
        <v>0</v>
      </c>
      <c r="AP185" s="302">
        <f t="shared" si="117"/>
        <v>0</v>
      </c>
      <c r="AQ185" s="302">
        <f t="shared" si="117"/>
        <v>0</v>
      </c>
      <c r="AR185" s="302">
        <v>100</v>
      </c>
      <c r="AS185" s="302">
        <v>100</v>
      </c>
      <c r="AT185" s="302" t="s">
        <v>256</v>
      </c>
      <c r="AU185" s="302" t="s">
        <v>257</v>
      </c>
      <c r="AV185" s="302">
        <v>100</v>
      </c>
      <c r="AW185" s="302" t="s">
        <v>269</v>
      </c>
      <c r="AX185" s="302" t="s">
        <v>270</v>
      </c>
      <c r="AY185" s="302" t="s">
        <v>271</v>
      </c>
      <c r="AZ185" s="302">
        <f t="shared" si="117"/>
        <v>0</v>
      </c>
      <c r="BA185" s="302">
        <f t="shared" si="117"/>
        <v>0</v>
      </c>
      <c r="BB185" s="302">
        <f t="shared" si="117"/>
        <v>0</v>
      </c>
      <c r="BC185" s="302">
        <f t="shared" si="117"/>
        <v>0</v>
      </c>
      <c r="BD185" s="302">
        <f t="shared" si="117"/>
        <v>0</v>
      </c>
      <c r="BE185" s="302">
        <f t="shared" si="117"/>
        <v>0</v>
      </c>
      <c r="BF185" s="302">
        <f t="shared" si="117"/>
        <v>0</v>
      </c>
      <c r="BG185" s="302">
        <f t="shared" si="117"/>
        <v>0</v>
      </c>
      <c r="BH185" s="302">
        <f t="shared" si="117"/>
        <v>0</v>
      </c>
      <c r="BI185" s="302">
        <f t="shared" si="117"/>
        <v>0</v>
      </c>
      <c r="BJ185" s="302">
        <f t="shared" si="117"/>
        <v>0</v>
      </c>
      <c r="BK185" s="302">
        <f t="shared" si="117"/>
        <v>0</v>
      </c>
      <c r="BL185" s="302">
        <f t="shared" si="117"/>
        <v>0</v>
      </c>
      <c r="BM185" s="302">
        <f t="shared" si="117"/>
        <v>0</v>
      </c>
      <c r="BN185" s="303" t="s">
        <v>260</v>
      </c>
      <c r="BO185" s="303" t="s">
        <v>260</v>
      </c>
      <c r="BP185" s="303" t="s">
        <v>261</v>
      </c>
    </row>
    <row r="186" s="224" customFormat="1" ht="19.5" spans="1:68">
      <c r="A186" s="359">
        <v>57</v>
      </c>
      <c r="B186" s="304" t="s">
        <v>504</v>
      </c>
      <c r="C186" s="321" t="s">
        <v>492</v>
      </c>
      <c r="D186" s="125" t="s">
        <v>505</v>
      </c>
      <c r="E186" s="305" t="s">
        <v>273</v>
      </c>
      <c r="F186" s="306" t="s">
        <v>274</v>
      </c>
      <c r="G186" s="120" t="s">
        <v>275</v>
      </c>
      <c r="H186" s="307" t="s">
        <v>36</v>
      </c>
      <c r="I186" s="122">
        <f t="shared" si="116"/>
        <v>38</v>
      </c>
      <c r="J186" s="80">
        <v>38</v>
      </c>
      <c r="K186" s="80"/>
      <c r="L186" s="80"/>
      <c r="M186" s="80"/>
      <c r="N186" s="80"/>
      <c r="O186" s="122"/>
      <c r="P186" s="122"/>
      <c r="Q186" s="122"/>
      <c r="R186" s="122"/>
      <c r="S186" s="122"/>
      <c r="T186" s="122"/>
      <c r="U186" s="122"/>
      <c r="V186" s="122"/>
      <c r="W186" s="122"/>
      <c r="X186" s="80">
        <v>2.7</v>
      </c>
      <c r="Y186" s="80"/>
      <c r="Z186" s="80">
        <v>22.9</v>
      </c>
      <c r="AA186" s="80"/>
      <c r="AB186" s="80"/>
      <c r="AC186" s="80"/>
      <c r="AD186" s="122"/>
      <c r="AE186" s="122"/>
      <c r="AF186" s="122"/>
      <c r="AG186" s="122"/>
      <c r="AH186" s="80"/>
      <c r="AI186" s="80"/>
      <c r="AJ186" s="80"/>
      <c r="AK186" s="80"/>
      <c r="AL186" s="80"/>
      <c r="AM186" s="80"/>
      <c r="AN186" s="122"/>
      <c r="AO186" s="122"/>
      <c r="AP186" s="122"/>
      <c r="AQ186" s="122"/>
      <c r="AR186" s="288">
        <v>100</v>
      </c>
      <c r="AS186" s="288">
        <v>100</v>
      </c>
      <c r="AT186" s="288" t="s">
        <v>256</v>
      </c>
      <c r="AU186" s="81" t="s">
        <v>257</v>
      </c>
      <c r="AV186" s="288">
        <v>100</v>
      </c>
      <c r="AW186" s="81" t="s">
        <v>269</v>
      </c>
      <c r="AX186" s="81" t="s">
        <v>257</v>
      </c>
      <c r="AY186" s="81" t="s">
        <v>271</v>
      </c>
      <c r="AZ186" s="122"/>
      <c r="BA186" s="122"/>
      <c r="BB186" s="122"/>
      <c r="BC186" s="122"/>
      <c r="BD186" s="122"/>
      <c r="BE186" s="122"/>
      <c r="BF186" s="122"/>
      <c r="BG186" s="122"/>
      <c r="BH186" s="122"/>
      <c r="BI186" s="122"/>
      <c r="BJ186" s="325"/>
      <c r="BK186" s="122"/>
      <c r="BL186" s="122"/>
      <c r="BM186" s="122"/>
      <c r="BN186" s="81" t="s">
        <v>260</v>
      </c>
      <c r="BO186" s="81" t="s">
        <v>260</v>
      </c>
      <c r="BP186" s="81" t="s">
        <v>261</v>
      </c>
    </row>
    <row r="187" s="234" customFormat="1" ht="19.5" spans="1:68">
      <c r="A187" s="358">
        <v>58</v>
      </c>
      <c r="B187" s="297"/>
      <c r="C187" s="320" t="s">
        <v>492</v>
      </c>
      <c r="D187" s="364" t="s">
        <v>506</v>
      </c>
      <c r="E187" s="364"/>
      <c r="F187" s="364"/>
      <c r="G187" s="364"/>
      <c r="H187" s="364"/>
      <c r="I187" s="300">
        <f t="shared" si="116"/>
        <v>27</v>
      </c>
      <c r="J187" s="302">
        <f>SUM(J188:J188)</f>
        <v>27</v>
      </c>
      <c r="K187" s="302">
        <f t="shared" ref="K187:BM187" si="118">SUM(K188:K188)</f>
        <v>0</v>
      </c>
      <c r="L187" s="302">
        <f t="shared" si="118"/>
        <v>0</v>
      </c>
      <c r="M187" s="302">
        <f t="shared" si="118"/>
        <v>0</v>
      </c>
      <c r="N187" s="302">
        <f t="shared" si="118"/>
        <v>0</v>
      </c>
      <c r="O187" s="302">
        <f t="shared" si="118"/>
        <v>0</v>
      </c>
      <c r="P187" s="302">
        <f t="shared" si="118"/>
        <v>0</v>
      </c>
      <c r="Q187" s="302">
        <f t="shared" si="118"/>
        <v>0</v>
      </c>
      <c r="R187" s="302">
        <f t="shared" si="118"/>
        <v>0</v>
      </c>
      <c r="S187" s="302">
        <f t="shared" si="118"/>
        <v>0</v>
      </c>
      <c r="T187" s="302">
        <f t="shared" si="118"/>
        <v>0</v>
      </c>
      <c r="U187" s="302">
        <f t="shared" si="118"/>
        <v>0</v>
      </c>
      <c r="V187" s="302">
        <f t="shared" si="118"/>
        <v>0</v>
      </c>
      <c r="W187" s="302">
        <f t="shared" si="118"/>
        <v>0</v>
      </c>
      <c r="X187" s="302">
        <f t="shared" si="118"/>
        <v>2</v>
      </c>
      <c r="Y187" s="302">
        <f t="shared" si="118"/>
        <v>0</v>
      </c>
      <c r="Z187" s="302">
        <f t="shared" si="118"/>
        <v>13</v>
      </c>
      <c r="AA187" s="302">
        <f t="shared" si="118"/>
        <v>0</v>
      </c>
      <c r="AB187" s="302">
        <f t="shared" si="118"/>
        <v>0</v>
      </c>
      <c r="AC187" s="302">
        <f t="shared" si="118"/>
        <v>0</v>
      </c>
      <c r="AD187" s="302">
        <f t="shared" si="118"/>
        <v>0</v>
      </c>
      <c r="AE187" s="302">
        <f t="shared" si="118"/>
        <v>0</v>
      </c>
      <c r="AF187" s="302">
        <f t="shared" si="118"/>
        <v>0</v>
      </c>
      <c r="AG187" s="302">
        <f t="shared" si="118"/>
        <v>0</v>
      </c>
      <c r="AH187" s="302">
        <f t="shared" si="118"/>
        <v>0</v>
      </c>
      <c r="AI187" s="302">
        <f t="shared" si="118"/>
        <v>0</v>
      </c>
      <c r="AJ187" s="302">
        <f t="shared" si="118"/>
        <v>0</v>
      </c>
      <c r="AK187" s="302">
        <f t="shared" si="118"/>
        <v>0</v>
      </c>
      <c r="AL187" s="302">
        <f t="shared" si="118"/>
        <v>0</v>
      </c>
      <c r="AM187" s="302">
        <f t="shared" si="118"/>
        <v>0</v>
      </c>
      <c r="AN187" s="302">
        <f t="shared" si="118"/>
        <v>0</v>
      </c>
      <c r="AO187" s="302">
        <f t="shared" si="118"/>
        <v>0</v>
      </c>
      <c r="AP187" s="302">
        <f t="shared" si="118"/>
        <v>0</v>
      </c>
      <c r="AQ187" s="302">
        <f t="shared" si="118"/>
        <v>0</v>
      </c>
      <c r="AR187" s="302">
        <v>100</v>
      </c>
      <c r="AS187" s="302">
        <v>100</v>
      </c>
      <c r="AT187" s="302" t="s">
        <v>256</v>
      </c>
      <c r="AU187" s="302" t="s">
        <v>257</v>
      </c>
      <c r="AV187" s="302">
        <v>100</v>
      </c>
      <c r="AW187" s="302" t="s">
        <v>269</v>
      </c>
      <c r="AX187" s="302" t="s">
        <v>270</v>
      </c>
      <c r="AY187" s="302" t="s">
        <v>271</v>
      </c>
      <c r="AZ187" s="302">
        <f t="shared" si="118"/>
        <v>0</v>
      </c>
      <c r="BA187" s="302">
        <f t="shared" si="118"/>
        <v>0</v>
      </c>
      <c r="BB187" s="302">
        <f t="shared" si="118"/>
        <v>0</v>
      </c>
      <c r="BC187" s="302">
        <f t="shared" si="118"/>
        <v>0</v>
      </c>
      <c r="BD187" s="302">
        <f t="shared" si="118"/>
        <v>0</v>
      </c>
      <c r="BE187" s="302">
        <f t="shared" si="118"/>
        <v>0</v>
      </c>
      <c r="BF187" s="302">
        <f t="shared" si="118"/>
        <v>0</v>
      </c>
      <c r="BG187" s="302">
        <f t="shared" si="118"/>
        <v>0</v>
      </c>
      <c r="BH187" s="302">
        <f t="shared" si="118"/>
        <v>0</v>
      </c>
      <c r="BI187" s="302">
        <f t="shared" si="118"/>
        <v>0</v>
      </c>
      <c r="BJ187" s="302">
        <f t="shared" si="118"/>
        <v>0</v>
      </c>
      <c r="BK187" s="302">
        <f t="shared" si="118"/>
        <v>0</v>
      </c>
      <c r="BL187" s="302">
        <f t="shared" si="118"/>
        <v>0</v>
      </c>
      <c r="BM187" s="302">
        <f t="shared" si="118"/>
        <v>0</v>
      </c>
      <c r="BN187" s="303" t="s">
        <v>260</v>
      </c>
      <c r="BO187" s="303" t="s">
        <v>260</v>
      </c>
      <c r="BP187" s="303" t="s">
        <v>261</v>
      </c>
    </row>
    <row r="188" s="224" customFormat="1" ht="19.5" spans="1:68">
      <c r="A188" s="359">
        <v>58</v>
      </c>
      <c r="B188" s="304" t="s">
        <v>504</v>
      </c>
      <c r="C188" s="321" t="s">
        <v>492</v>
      </c>
      <c r="D188" s="365" t="s">
        <v>507</v>
      </c>
      <c r="E188" s="305" t="s">
        <v>273</v>
      </c>
      <c r="F188" s="306" t="s">
        <v>274</v>
      </c>
      <c r="G188" s="120" t="s">
        <v>275</v>
      </c>
      <c r="H188" s="307" t="s">
        <v>36</v>
      </c>
      <c r="I188" s="122">
        <f t="shared" si="116"/>
        <v>27</v>
      </c>
      <c r="J188" s="80">
        <v>27</v>
      </c>
      <c r="K188" s="80"/>
      <c r="L188" s="80"/>
      <c r="M188" s="80"/>
      <c r="N188" s="80"/>
      <c r="O188" s="122"/>
      <c r="P188" s="122"/>
      <c r="Q188" s="122"/>
      <c r="R188" s="122"/>
      <c r="S188" s="122"/>
      <c r="T188" s="122"/>
      <c r="U188" s="122"/>
      <c r="V188" s="122"/>
      <c r="W188" s="122"/>
      <c r="X188" s="80">
        <v>2</v>
      </c>
      <c r="Y188" s="80"/>
      <c r="Z188" s="80">
        <v>13</v>
      </c>
      <c r="AA188" s="80"/>
      <c r="AB188" s="80"/>
      <c r="AC188" s="80"/>
      <c r="AD188" s="122"/>
      <c r="AE188" s="122"/>
      <c r="AF188" s="122"/>
      <c r="AG188" s="122"/>
      <c r="AH188" s="80"/>
      <c r="AI188" s="80"/>
      <c r="AJ188" s="80"/>
      <c r="AK188" s="80"/>
      <c r="AL188" s="80"/>
      <c r="AM188" s="80"/>
      <c r="AN188" s="122"/>
      <c r="AO188" s="122"/>
      <c r="AP188" s="122"/>
      <c r="AQ188" s="122"/>
      <c r="AR188" s="288">
        <v>100</v>
      </c>
      <c r="AS188" s="288">
        <v>100</v>
      </c>
      <c r="AT188" s="288" t="s">
        <v>256</v>
      </c>
      <c r="AU188" s="81" t="s">
        <v>257</v>
      </c>
      <c r="AV188" s="288">
        <v>100</v>
      </c>
      <c r="AW188" s="81" t="s">
        <v>269</v>
      </c>
      <c r="AX188" s="81" t="s">
        <v>257</v>
      </c>
      <c r="AY188" s="81" t="s">
        <v>271</v>
      </c>
      <c r="AZ188" s="122"/>
      <c r="BA188" s="122"/>
      <c r="BB188" s="122"/>
      <c r="BC188" s="122"/>
      <c r="BD188" s="122"/>
      <c r="BE188" s="122"/>
      <c r="BF188" s="122"/>
      <c r="BG188" s="122"/>
      <c r="BH188" s="122"/>
      <c r="BI188" s="122"/>
      <c r="BJ188" s="325"/>
      <c r="BK188" s="122"/>
      <c r="BL188" s="122"/>
      <c r="BM188" s="122"/>
      <c r="BN188" s="81" t="s">
        <v>260</v>
      </c>
      <c r="BO188" s="81" t="s">
        <v>260</v>
      </c>
      <c r="BP188" s="81" t="s">
        <v>261</v>
      </c>
    </row>
    <row r="189" s="217" customFormat="1" ht="15.75" spans="1:68">
      <c r="A189" s="290" t="s">
        <v>508</v>
      </c>
      <c r="B189" s="317"/>
      <c r="C189" s="318"/>
      <c r="D189" s="292" t="s">
        <v>509</v>
      </c>
      <c r="E189" s="292"/>
      <c r="F189" s="292"/>
      <c r="G189" s="292"/>
      <c r="H189" s="292"/>
      <c r="I189" s="294">
        <f t="shared" si="116"/>
        <v>5514</v>
      </c>
      <c r="J189" s="366">
        <f>SUM(J190,J192,J194,J196,J198)</f>
        <v>3594</v>
      </c>
      <c r="K189" s="366">
        <f t="shared" ref="K189:AQ189" si="119">SUM(K190,K192,K194,K196,K198)</f>
        <v>980</v>
      </c>
      <c r="L189" s="366">
        <f t="shared" si="119"/>
        <v>940</v>
      </c>
      <c r="M189" s="366">
        <f t="shared" si="119"/>
        <v>0</v>
      </c>
      <c r="N189" s="366">
        <f t="shared" si="119"/>
        <v>0</v>
      </c>
      <c r="O189" s="366">
        <f t="shared" si="119"/>
        <v>0</v>
      </c>
      <c r="P189" s="366">
        <f t="shared" si="119"/>
        <v>0</v>
      </c>
      <c r="Q189" s="366">
        <f t="shared" si="119"/>
        <v>0</v>
      </c>
      <c r="R189" s="366">
        <f t="shared" si="119"/>
        <v>0</v>
      </c>
      <c r="S189" s="366">
        <f t="shared" si="119"/>
        <v>0</v>
      </c>
      <c r="T189" s="366">
        <f t="shared" si="119"/>
        <v>0</v>
      </c>
      <c r="U189" s="366">
        <f t="shared" si="119"/>
        <v>0</v>
      </c>
      <c r="V189" s="366">
        <f t="shared" si="119"/>
        <v>0</v>
      </c>
      <c r="W189" s="366">
        <f t="shared" si="119"/>
        <v>0</v>
      </c>
      <c r="X189" s="366">
        <f t="shared" si="119"/>
        <v>5</v>
      </c>
      <c r="Y189" s="366">
        <f t="shared" si="119"/>
        <v>0</v>
      </c>
      <c r="Z189" s="366">
        <f t="shared" si="119"/>
        <v>5</v>
      </c>
      <c r="AA189" s="366">
        <f t="shared" si="119"/>
        <v>0</v>
      </c>
      <c r="AB189" s="366">
        <f t="shared" si="119"/>
        <v>0</v>
      </c>
      <c r="AC189" s="366">
        <f t="shared" si="119"/>
        <v>0</v>
      </c>
      <c r="AD189" s="366">
        <f t="shared" si="119"/>
        <v>0</v>
      </c>
      <c r="AE189" s="366">
        <f t="shared" si="119"/>
        <v>0</v>
      </c>
      <c r="AF189" s="366">
        <f t="shared" si="119"/>
        <v>0</v>
      </c>
      <c r="AG189" s="366">
        <f t="shared" si="119"/>
        <v>0</v>
      </c>
      <c r="AH189" s="366">
        <f t="shared" si="119"/>
        <v>0</v>
      </c>
      <c r="AI189" s="366">
        <f t="shared" si="119"/>
        <v>0</v>
      </c>
      <c r="AJ189" s="366">
        <f t="shared" si="119"/>
        <v>0</v>
      </c>
      <c r="AK189" s="366">
        <f t="shared" si="119"/>
        <v>0</v>
      </c>
      <c r="AL189" s="366">
        <f t="shared" si="119"/>
        <v>0</v>
      </c>
      <c r="AM189" s="366">
        <f t="shared" si="119"/>
        <v>0</v>
      </c>
      <c r="AN189" s="366">
        <f t="shared" si="119"/>
        <v>0</v>
      </c>
      <c r="AO189" s="366">
        <f t="shared" si="119"/>
        <v>0</v>
      </c>
      <c r="AP189" s="366">
        <f t="shared" si="119"/>
        <v>0</v>
      </c>
      <c r="AQ189" s="366">
        <f t="shared" si="119"/>
        <v>1</v>
      </c>
      <c r="AR189" s="294">
        <v>100</v>
      </c>
      <c r="AS189" s="294">
        <v>100</v>
      </c>
      <c r="AT189" s="294" t="s">
        <v>264</v>
      </c>
      <c r="AU189" s="294" t="s">
        <v>257</v>
      </c>
      <c r="AV189" s="294">
        <v>100</v>
      </c>
      <c r="AW189" s="294" t="s">
        <v>265</v>
      </c>
      <c r="AX189" s="294" t="s">
        <v>257</v>
      </c>
      <c r="AY189" s="294" t="s">
        <v>266</v>
      </c>
      <c r="AZ189" s="366">
        <f>SUM(AZ190,AZ192,AZ194,AZ196,AZ198)</f>
        <v>0</v>
      </c>
      <c r="BA189" s="366">
        <f t="shared" ref="BA189:BM189" si="120">SUM(BA190,BA192,BA194,BA196,BA198)</f>
        <v>0</v>
      </c>
      <c r="BB189" s="366">
        <f t="shared" si="120"/>
        <v>0</v>
      </c>
      <c r="BC189" s="366">
        <f t="shared" si="120"/>
        <v>0</v>
      </c>
      <c r="BD189" s="366">
        <f t="shared" si="120"/>
        <v>0</v>
      </c>
      <c r="BE189" s="366">
        <f t="shared" si="120"/>
        <v>0</v>
      </c>
      <c r="BF189" s="366">
        <f t="shared" si="120"/>
        <v>0</v>
      </c>
      <c r="BG189" s="366">
        <f t="shared" si="120"/>
        <v>0</v>
      </c>
      <c r="BH189" s="366">
        <f t="shared" si="120"/>
        <v>0</v>
      </c>
      <c r="BI189" s="366">
        <f t="shared" si="120"/>
        <v>0</v>
      </c>
      <c r="BJ189" s="366">
        <f t="shared" si="120"/>
        <v>0</v>
      </c>
      <c r="BK189" s="366">
        <f t="shared" si="120"/>
        <v>5</v>
      </c>
      <c r="BL189" s="366">
        <f t="shared" si="120"/>
        <v>0</v>
      </c>
      <c r="BM189" s="366">
        <f t="shared" si="120"/>
        <v>0</v>
      </c>
      <c r="BN189" s="295" t="s">
        <v>260</v>
      </c>
      <c r="BO189" s="295" t="s">
        <v>260</v>
      </c>
      <c r="BP189" s="295" t="s">
        <v>261</v>
      </c>
    </row>
    <row r="190" s="235" customFormat="1" ht="19.5" spans="1:68">
      <c r="A190" s="303">
        <v>59</v>
      </c>
      <c r="B190" s="297"/>
      <c r="C190" s="320" t="s">
        <v>510</v>
      </c>
      <c r="D190" s="367" t="s">
        <v>511</v>
      </c>
      <c r="E190" s="367"/>
      <c r="F190" s="368"/>
      <c r="G190" s="368"/>
      <c r="H190" s="368"/>
      <c r="I190" s="300">
        <f t="shared" si="116"/>
        <v>3485</v>
      </c>
      <c r="J190" s="302">
        <f>SUM(J191:J191)</f>
        <v>3485</v>
      </c>
      <c r="K190" s="302">
        <f t="shared" ref="K190:BM190" si="121">SUM(K191:K191)</f>
        <v>0</v>
      </c>
      <c r="L190" s="302">
        <f t="shared" si="121"/>
        <v>0</v>
      </c>
      <c r="M190" s="302">
        <f t="shared" si="121"/>
        <v>0</v>
      </c>
      <c r="N190" s="302">
        <f t="shared" si="121"/>
        <v>0</v>
      </c>
      <c r="O190" s="302">
        <f t="shared" si="121"/>
        <v>0</v>
      </c>
      <c r="P190" s="302">
        <f t="shared" si="121"/>
        <v>0</v>
      </c>
      <c r="Q190" s="302">
        <f t="shared" si="121"/>
        <v>0</v>
      </c>
      <c r="R190" s="302">
        <f t="shared" si="121"/>
        <v>0</v>
      </c>
      <c r="S190" s="302">
        <f t="shared" si="121"/>
        <v>0</v>
      </c>
      <c r="T190" s="302">
        <f t="shared" si="121"/>
        <v>0</v>
      </c>
      <c r="U190" s="302">
        <f t="shared" si="121"/>
        <v>0</v>
      </c>
      <c r="V190" s="302">
        <f t="shared" si="121"/>
        <v>0</v>
      </c>
      <c r="W190" s="302">
        <f t="shared" si="121"/>
        <v>0</v>
      </c>
      <c r="X190" s="302">
        <f t="shared" si="121"/>
        <v>0</v>
      </c>
      <c r="Y190" s="302">
        <f t="shared" si="121"/>
        <v>0</v>
      </c>
      <c r="Z190" s="302">
        <f t="shared" si="121"/>
        <v>0</v>
      </c>
      <c r="AA190" s="302">
        <f t="shared" si="121"/>
        <v>0</v>
      </c>
      <c r="AB190" s="302">
        <f t="shared" si="121"/>
        <v>0</v>
      </c>
      <c r="AC190" s="302">
        <f t="shared" si="121"/>
        <v>0</v>
      </c>
      <c r="AD190" s="302">
        <f t="shared" si="121"/>
        <v>0</v>
      </c>
      <c r="AE190" s="302">
        <f t="shared" si="121"/>
        <v>0</v>
      </c>
      <c r="AF190" s="302">
        <f t="shared" si="121"/>
        <v>0</v>
      </c>
      <c r="AG190" s="302">
        <f t="shared" si="121"/>
        <v>0</v>
      </c>
      <c r="AH190" s="302">
        <f t="shared" si="121"/>
        <v>0</v>
      </c>
      <c r="AI190" s="302">
        <f t="shared" si="121"/>
        <v>0</v>
      </c>
      <c r="AJ190" s="302">
        <f t="shared" si="121"/>
        <v>0</v>
      </c>
      <c r="AK190" s="302">
        <f t="shared" si="121"/>
        <v>0</v>
      </c>
      <c r="AL190" s="302">
        <f t="shared" si="121"/>
        <v>0</v>
      </c>
      <c r="AM190" s="302">
        <f t="shared" si="121"/>
        <v>0</v>
      </c>
      <c r="AN190" s="302">
        <f t="shared" si="121"/>
        <v>0</v>
      </c>
      <c r="AO190" s="302">
        <f t="shared" si="121"/>
        <v>0</v>
      </c>
      <c r="AP190" s="302">
        <f t="shared" si="121"/>
        <v>0</v>
      </c>
      <c r="AQ190" s="302">
        <f t="shared" si="121"/>
        <v>1</v>
      </c>
      <c r="AR190" s="302">
        <v>100</v>
      </c>
      <c r="AS190" s="302">
        <v>100</v>
      </c>
      <c r="AT190" s="302" t="s">
        <v>256</v>
      </c>
      <c r="AU190" s="302" t="s">
        <v>257</v>
      </c>
      <c r="AV190" s="302">
        <v>100</v>
      </c>
      <c r="AW190" s="302" t="s">
        <v>269</v>
      </c>
      <c r="AX190" s="302" t="s">
        <v>270</v>
      </c>
      <c r="AY190" s="302" t="s">
        <v>271</v>
      </c>
      <c r="AZ190" s="302">
        <f t="shared" si="121"/>
        <v>0</v>
      </c>
      <c r="BA190" s="302">
        <f t="shared" si="121"/>
        <v>0</v>
      </c>
      <c r="BB190" s="302">
        <f t="shared" si="121"/>
        <v>0</v>
      </c>
      <c r="BC190" s="302">
        <f t="shared" si="121"/>
        <v>0</v>
      </c>
      <c r="BD190" s="302">
        <f t="shared" si="121"/>
        <v>0</v>
      </c>
      <c r="BE190" s="302">
        <f t="shared" si="121"/>
        <v>0</v>
      </c>
      <c r="BF190" s="302">
        <f t="shared" si="121"/>
        <v>0</v>
      </c>
      <c r="BG190" s="302">
        <f t="shared" si="121"/>
        <v>0</v>
      </c>
      <c r="BH190" s="302">
        <f t="shared" si="121"/>
        <v>0</v>
      </c>
      <c r="BI190" s="302">
        <f t="shared" si="121"/>
        <v>0</v>
      </c>
      <c r="BJ190" s="302">
        <f t="shared" si="121"/>
        <v>0</v>
      </c>
      <c r="BK190" s="302">
        <f t="shared" si="121"/>
        <v>0</v>
      </c>
      <c r="BL190" s="302">
        <f t="shared" si="121"/>
        <v>0</v>
      </c>
      <c r="BM190" s="302">
        <f t="shared" si="121"/>
        <v>0</v>
      </c>
      <c r="BN190" s="303" t="s">
        <v>260</v>
      </c>
      <c r="BO190" s="303" t="s">
        <v>260</v>
      </c>
      <c r="BP190" s="303" t="s">
        <v>261</v>
      </c>
    </row>
    <row r="191" s="235" customFormat="1" ht="19.5" spans="1:68">
      <c r="A191" s="81">
        <v>59</v>
      </c>
      <c r="B191" s="322" t="s">
        <v>437</v>
      </c>
      <c r="C191" s="321" t="s">
        <v>510</v>
      </c>
      <c r="D191" s="369" t="s">
        <v>157</v>
      </c>
      <c r="E191" s="125" t="s">
        <v>284</v>
      </c>
      <c r="F191" s="125" t="s">
        <v>325</v>
      </c>
      <c r="G191" s="306" t="s">
        <v>326</v>
      </c>
      <c r="H191" s="307" t="s">
        <v>36</v>
      </c>
      <c r="I191" s="122">
        <f t="shared" si="116"/>
        <v>3485</v>
      </c>
      <c r="J191" s="80">
        <v>3485</v>
      </c>
      <c r="K191" s="80"/>
      <c r="L191" s="80"/>
      <c r="M191" s="80"/>
      <c r="N191" s="80"/>
      <c r="O191" s="80"/>
      <c r="P191" s="80"/>
      <c r="Q191" s="80"/>
      <c r="R191" s="80"/>
      <c r="S191" s="80"/>
      <c r="T191" s="80"/>
      <c r="U191" s="80"/>
      <c r="V191" s="80"/>
      <c r="W191" s="80"/>
      <c r="X191" s="80"/>
      <c r="Y191" s="80"/>
      <c r="Z191" s="80"/>
      <c r="AA191" s="80"/>
      <c r="AB191" s="80"/>
      <c r="AC191" s="80"/>
      <c r="AD191" s="81"/>
      <c r="AE191" s="81"/>
      <c r="AF191" s="81"/>
      <c r="AG191" s="81"/>
      <c r="AH191" s="81"/>
      <c r="AI191" s="81"/>
      <c r="AJ191" s="81"/>
      <c r="AK191" s="81"/>
      <c r="AL191" s="81"/>
      <c r="AM191" s="81"/>
      <c r="AN191" s="81"/>
      <c r="AO191" s="81"/>
      <c r="AP191" s="81"/>
      <c r="AQ191" s="81">
        <v>1</v>
      </c>
      <c r="AR191" s="288">
        <v>100</v>
      </c>
      <c r="AS191" s="288">
        <v>100</v>
      </c>
      <c r="AT191" s="288" t="s">
        <v>256</v>
      </c>
      <c r="AU191" s="81" t="s">
        <v>257</v>
      </c>
      <c r="AV191" s="288">
        <v>100</v>
      </c>
      <c r="AW191" s="81" t="s">
        <v>269</v>
      </c>
      <c r="AX191" s="81" t="s">
        <v>257</v>
      </c>
      <c r="AY191" s="81" t="s">
        <v>271</v>
      </c>
      <c r="AZ191" s="81"/>
      <c r="BA191" s="81"/>
      <c r="BB191" s="81"/>
      <c r="BC191" s="81"/>
      <c r="BD191" s="81"/>
      <c r="BE191" s="81"/>
      <c r="BF191" s="81"/>
      <c r="BG191" s="81"/>
      <c r="BH191" s="81"/>
      <c r="BI191" s="81"/>
      <c r="BJ191" s="81"/>
      <c r="BK191" s="81"/>
      <c r="BL191" s="81"/>
      <c r="BM191" s="81"/>
      <c r="BN191" s="81" t="s">
        <v>260</v>
      </c>
      <c r="BO191" s="81" t="s">
        <v>260</v>
      </c>
      <c r="BP191" s="81" t="s">
        <v>261</v>
      </c>
    </row>
    <row r="192" s="235" customFormat="1" ht="19.5" spans="1:68">
      <c r="A192" s="303">
        <v>60</v>
      </c>
      <c r="B192" s="297"/>
      <c r="C192" s="320" t="s">
        <v>510</v>
      </c>
      <c r="D192" s="367" t="s">
        <v>512</v>
      </c>
      <c r="E192" s="367"/>
      <c r="F192" s="368"/>
      <c r="G192" s="368"/>
      <c r="H192" s="368"/>
      <c r="I192" s="300">
        <f t="shared" si="116"/>
        <v>600</v>
      </c>
      <c r="J192" s="302">
        <f t="shared" ref="J192:BM192" si="122">SUM(J193:J193)</f>
        <v>0</v>
      </c>
      <c r="K192" s="302">
        <f t="shared" si="122"/>
        <v>300</v>
      </c>
      <c r="L192" s="302">
        <f t="shared" si="122"/>
        <v>300</v>
      </c>
      <c r="M192" s="302">
        <f t="shared" si="122"/>
        <v>0</v>
      </c>
      <c r="N192" s="302">
        <f t="shared" si="122"/>
        <v>0</v>
      </c>
      <c r="O192" s="302">
        <f t="shared" si="122"/>
        <v>0</v>
      </c>
      <c r="P192" s="302">
        <f t="shared" si="122"/>
        <v>0</v>
      </c>
      <c r="Q192" s="302">
        <f t="shared" si="122"/>
        <v>0</v>
      </c>
      <c r="R192" s="302">
        <f t="shared" si="122"/>
        <v>0</v>
      </c>
      <c r="S192" s="302">
        <f t="shared" si="122"/>
        <v>0</v>
      </c>
      <c r="T192" s="302">
        <f t="shared" si="122"/>
        <v>0</v>
      </c>
      <c r="U192" s="302">
        <f t="shared" si="122"/>
        <v>0</v>
      </c>
      <c r="V192" s="302">
        <f t="shared" si="122"/>
        <v>0</v>
      </c>
      <c r="W192" s="302">
        <f t="shared" si="122"/>
        <v>0</v>
      </c>
      <c r="X192" s="302">
        <f t="shared" si="122"/>
        <v>0</v>
      </c>
      <c r="Y192" s="302">
        <f t="shared" si="122"/>
        <v>0</v>
      </c>
      <c r="Z192" s="302">
        <f t="shared" si="122"/>
        <v>0</v>
      </c>
      <c r="AA192" s="302">
        <f t="shared" si="122"/>
        <v>0</v>
      </c>
      <c r="AB192" s="302">
        <f t="shared" si="122"/>
        <v>0</v>
      </c>
      <c r="AC192" s="302">
        <f t="shared" si="122"/>
        <v>0</v>
      </c>
      <c r="AD192" s="302">
        <f t="shared" si="122"/>
        <v>0</v>
      </c>
      <c r="AE192" s="302">
        <f t="shared" si="122"/>
        <v>0</v>
      </c>
      <c r="AF192" s="302">
        <f t="shared" si="122"/>
        <v>0</v>
      </c>
      <c r="AG192" s="302">
        <f t="shared" si="122"/>
        <v>0</v>
      </c>
      <c r="AH192" s="302">
        <f t="shared" si="122"/>
        <v>0</v>
      </c>
      <c r="AI192" s="302">
        <f t="shared" si="122"/>
        <v>0</v>
      </c>
      <c r="AJ192" s="302">
        <f t="shared" si="122"/>
        <v>0</v>
      </c>
      <c r="AK192" s="302">
        <f t="shared" si="122"/>
        <v>0</v>
      </c>
      <c r="AL192" s="302">
        <f t="shared" si="122"/>
        <v>0</v>
      </c>
      <c r="AM192" s="302">
        <f t="shared" si="122"/>
        <v>0</v>
      </c>
      <c r="AN192" s="302">
        <f t="shared" si="122"/>
        <v>0</v>
      </c>
      <c r="AO192" s="302">
        <f t="shared" si="122"/>
        <v>0</v>
      </c>
      <c r="AP192" s="302">
        <f t="shared" si="122"/>
        <v>0</v>
      </c>
      <c r="AQ192" s="302">
        <f t="shared" si="122"/>
        <v>0</v>
      </c>
      <c r="AR192" s="302">
        <v>100</v>
      </c>
      <c r="AS192" s="302">
        <v>100</v>
      </c>
      <c r="AT192" s="302" t="s">
        <v>256</v>
      </c>
      <c r="AU192" s="302" t="s">
        <v>257</v>
      </c>
      <c r="AV192" s="302">
        <v>100</v>
      </c>
      <c r="AW192" s="302" t="s">
        <v>269</v>
      </c>
      <c r="AX192" s="302" t="s">
        <v>270</v>
      </c>
      <c r="AY192" s="302" t="s">
        <v>271</v>
      </c>
      <c r="AZ192" s="302">
        <f t="shared" si="122"/>
        <v>0</v>
      </c>
      <c r="BA192" s="302">
        <f t="shared" si="122"/>
        <v>0</v>
      </c>
      <c r="BB192" s="302">
        <f t="shared" si="122"/>
        <v>0</v>
      </c>
      <c r="BC192" s="302">
        <f t="shared" si="122"/>
        <v>0</v>
      </c>
      <c r="BD192" s="302">
        <f t="shared" si="122"/>
        <v>0</v>
      </c>
      <c r="BE192" s="302">
        <f t="shared" si="122"/>
        <v>0</v>
      </c>
      <c r="BF192" s="302">
        <f t="shared" si="122"/>
        <v>0</v>
      </c>
      <c r="BG192" s="302">
        <f t="shared" si="122"/>
        <v>0</v>
      </c>
      <c r="BH192" s="302">
        <f t="shared" si="122"/>
        <v>0</v>
      </c>
      <c r="BI192" s="302">
        <f t="shared" si="122"/>
        <v>0</v>
      </c>
      <c r="BJ192" s="302">
        <f t="shared" si="122"/>
        <v>0</v>
      </c>
      <c r="BK192" s="302">
        <f t="shared" si="122"/>
        <v>1.6</v>
      </c>
      <c r="BL192" s="302">
        <f t="shared" si="122"/>
        <v>0</v>
      </c>
      <c r="BM192" s="302">
        <f t="shared" si="122"/>
        <v>0</v>
      </c>
      <c r="BN192" s="303" t="s">
        <v>260</v>
      </c>
      <c r="BO192" s="303" t="s">
        <v>260</v>
      </c>
      <c r="BP192" s="303" t="s">
        <v>261</v>
      </c>
    </row>
    <row r="193" s="235" customFormat="1" ht="19.5" spans="1:68">
      <c r="A193" s="81">
        <v>60</v>
      </c>
      <c r="B193" s="323" t="s">
        <v>513</v>
      </c>
      <c r="C193" s="321" t="s">
        <v>510</v>
      </c>
      <c r="D193" s="370" t="s">
        <v>514</v>
      </c>
      <c r="E193" s="305" t="s">
        <v>284</v>
      </c>
      <c r="F193" s="125" t="s">
        <v>285</v>
      </c>
      <c r="G193" s="125" t="s">
        <v>285</v>
      </c>
      <c r="H193" s="307" t="s">
        <v>36</v>
      </c>
      <c r="I193" s="122">
        <f t="shared" si="116"/>
        <v>600</v>
      </c>
      <c r="J193" s="8"/>
      <c r="K193" s="8">
        <v>300</v>
      </c>
      <c r="L193" s="8">
        <v>300</v>
      </c>
      <c r="M193" s="80"/>
      <c r="N193" s="80"/>
      <c r="O193" s="80"/>
      <c r="P193" s="80"/>
      <c r="Q193" s="80"/>
      <c r="R193" s="80"/>
      <c r="S193" s="80"/>
      <c r="T193" s="80"/>
      <c r="U193" s="80"/>
      <c r="V193" s="80"/>
      <c r="W193" s="80"/>
      <c r="X193" s="80"/>
      <c r="Y193" s="80"/>
      <c r="Z193" s="80"/>
      <c r="AA193" s="80"/>
      <c r="AB193" s="80"/>
      <c r="AC193" s="80"/>
      <c r="AD193" s="81"/>
      <c r="AE193" s="81"/>
      <c r="AF193" s="81"/>
      <c r="AG193" s="81"/>
      <c r="AH193" s="81"/>
      <c r="AI193" s="81"/>
      <c r="AJ193" s="81"/>
      <c r="AK193" s="81"/>
      <c r="AL193" s="81"/>
      <c r="AM193" s="81"/>
      <c r="AN193" s="81"/>
      <c r="AO193" s="81"/>
      <c r="AP193" s="81"/>
      <c r="AQ193" s="81"/>
      <c r="AR193" s="85">
        <v>100</v>
      </c>
      <c r="AS193" s="85">
        <v>100</v>
      </c>
      <c r="AT193" s="85" t="s">
        <v>256</v>
      </c>
      <c r="AU193" s="81" t="s">
        <v>257</v>
      </c>
      <c r="AV193" s="85">
        <v>100</v>
      </c>
      <c r="AW193" s="81" t="s">
        <v>269</v>
      </c>
      <c r="AX193" s="81" t="s">
        <v>257</v>
      </c>
      <c r="AY193" s="81" t="s">
        <v>271</v>
      </c>
      <c r="AZ193" s="81"/>
      <c r="BA193" s="316"/>
      <c r="BB193" s="316"/>
      <c r="BC193" s="324"/>
      <c r="BD193" s="81"/>
      <c r="BE193" s="81"/>
      <c r="BF193" s="81"/>
      <c r="BG193" s="81"/>
      <c r="BH193" s="81"/>
      <c r="BI193" s="81"/>
      <c r="BJ193" s="81"/>
      <c r="BK193" s="81">
        <v>1.6</v>
      </c>
      <c r="BL193" s="81"/>
      <c r="BM193" s="81"/>
      <c r="BN193" s="81" t="s">
        <v>260</v>
      </c>
      <c r="BO193" s="81" t="s">
        <v>260</v>
      </c>
      <c r="BP193" s="81" t="s">
        <v>261</v>
      </c>
    </row>
    <row r="194" s="235" customFormat="1" ht="19.5" spans="1:68">
      <c r="A194" s="303">
        <v>61</v>
      </c>
      <c r="B194" s="297"/>
      <c r="C194" s="320" t="s">
        <v>510</v>
      </c>
      <c r="D194" s="367" t="s">
        <v>515</v>
      </c>
      <c r="E194" s="367"/>
      <c r="F194" s="368"/>
      <c r="G194" s="368"/>
      <c r="H194" s="368"/>
      <c r="I194" s="300">
        <f t="shared" si="116"/>
        <v>29</v>
      </c>
      <c r="J194" s="302">
        <f>SUM(J195:J195)</f>
        <v>29</v>
      </c>
      <c r="K194" s="302">
        <f t="shared" ref="K194:BM194" si="123">SUM(K195:K195)</f>
        <v>0</v>
      </c>
      <c r="L194" s="302">
        <f t="shared" si="123"/>
        <v>0</v>
      </c>
      <c r="M194" s="302">
        <f t="shared" si="123"/>
        <v>0</v>
      </c>
      <c r="N194" s="302">
        <f t="shared" si="123"/>
        <v>0</v>
      </c>
      <c r="O194" s="302">
        <f t="shared" si="123"/>
        <v>0</v>
      </c>
      <c r="P194" s="302">
        <f t="shared" si="123"/>
        <v>0</v>
      </c>
      <c r="Q194" s="302">
        <f t="shared" si="123"/>
        <v>0</v>
      </c>
      <c r="R194" s="302">
        <f t="shared" si="123"/>
        <v>0</v>
      </c>
      <c r="S194" s="302">
        <f t="shared" si="123"/>
        <v>0</v>
      </c>
      <c r="T194" s="302">
        <f t="shared" si="123"/>
        <v>0</v>
      </c>
      <c r="U194" s="302">
        <f t="shared" si="123"/>
        <v>0</v>
      </c>
      <c r="V194" s="302">
        <f t="shared" si="123"/>
        <v>0</v>
      </c>
      <c r="W194" s="302">
        <f t="shared" si="123"/>
        <v>0</v>
      </c>
      <c r="X194" s="302">
        <f t="shared" si="123"/>
        <v>5</v>
      </c>
      <c r="Y194" s="302">
        <f t="shared" si="123"/>
        <v>0</v>
      </c>
      <c r="Z194" s="302">
        <f t="shared" si="123"/>
        <v>5</v>
      </c>
      <c r="AA194" s="302">
        <f t="shared" si="123"/>
        <v>0</v>
      </c>
      <c r="AB194" s="302">
        <f t="shared" si="123"/>
        <v>0</v>
      </c>
      <c r="AC194" s="302">
        <f t="shared" si="123"/>
        <v>0</v>
      </c>
      <c r="AD194" s="302">
        <f t="shared" si="123"/>
        <v>0</v>
      </c>
      <c r="AE194" s="302">
        <f t="shared" si="123"/>
        <v>0</v>
      </c>
      <c r="AF194" s="302">
        <f t="shared" si="123"/>
        <v>0</v>
      </c>
      <c r="AG194" s="302">
        <f t="shared" si="123"/>
        <v>0</v>
      </c>
      <c r="AH194" s="302">
        <f t="shared" si="123"/>
        <v>0</v>
      </c>
      <c r="AI194" s="302">
        <f t="shared" si="123"/>
        <v>0</v>
      </c>
      <c r="AJ194" s="302">
        <f t="shared" si="123"/>
        <v>0</v>
      </c>
      <c r="AK194" s="302">
        <f t="shared" si="123"/>
        <v>0</v>
      </c>
      <c r="AL194" s="302">
        <f t="shared" si="123"/>
        <v>0</v>
      </c>
      <c r="AM194" s="302">
        <f t="shared" si="123"/>
        <v>0</v>
      </c>
      <c r="AN194" s="302">
        <f t="shared" si="123"/>
        <v>0</v>
      </c>
      <c r="AO194" s="302">
        <f t="shared" si="123"/>
        <v>0</v>
      </c>
      <c r="AP194" s="302">
        <f t="shared" si="123"/>
        <v>0</v>
      </c>
      <c r="AQ194" s="302">
        <f t="shared" si="123"/>
        <v>0</v>
      </c>
      <c r="AR194" s="302">
        <v>100</v>
      </c>
      <c r="AS194" s="302">
        <v>100</v>
      </c>
      <c r="AT194" s="302" t="s">
        <v>256</v>
      </c>
      <c r="AU194" s="302" t="s">
        <v>257</v>
      </c>
      <c r="AV194" s="302">
        <v>100</v>
      </c>
      <c r="AW194" s="302" t="s">
        <v>269</v>
      </c>
      <c r="AX194" s="302" t="s">
        <v>270</v>
      </c>
      <c r="AY194" s="302" t="s">
        <v>271</v>
      </c>
      <c r="AZ194" s="302">
        <f t="shared" si="123"/>
        <v>0</v>
      </c>
      <c r="BA194" s="302">
        <f t="shared" si="123"/>
        <v>0</v>
      </c>
      <c r="BB194" s="302">
        <f t="shared" si="123"/>
        <v>0</v>
      </c>
      <c r="BC194" s="302">
        <f t="shared" si="123"/>
        <v>0</v>
      </c>
      <c r="BD194" s="302">
        <f t="shared" si="123"/>
        <v>0</v>
      </c>
      <c r="BE194" s="302">
        <f t="shared" si="123"/>
        <v>0</v>
      </c>
      <c r="BF194" s="302">
        <f t="shared" si="123"/>
        <v>0</v>
      </c>
      <c r="BG194" s="302">
        <f t="shared" si="123"/>
        <v>0</v>
      </c>
      <c r="BH194" s="302">
        <f t="shared" si="123"/>
        <v>0</v>
      </c>
      <c r="BI194" s="302">
        <f t="shared" si="123"/>
        <v>0</v>
      </c>
      <c r="BJ194" s="302">
        <f t="shared" si="123"/>
        <v>0</v>
      </c>
      <c r="BK194" s="302">
        <f t="shared" si="123"/>
        <v>0</v>
      </c>
      <c r="BL194" s="302">
        <f t="shared" si="123"/>
        <v>0</v>
      </c>
      <c r="BM194" s="302">
        <f t="shared" si="123"/>
        <v>0</v>
      </c>
      <c r="BN194" s="303" t="s">
        <v>260</v>
      </c>
      <c r="BO194" s="303" t="s">
        <v>260</v>
      </c>
      <c r="BP194" s="303" t="s">
        <v>261</v>
      </c>
    </row>
    <row r="195" s="235" customFormat="1" ht="19.5" spans="1:68">
      <c r="A195" s="81">
        <v>61</v>
      </c>
      <c r="B195" s="304" t="s">
        <v>504</v>
      </c>
      <c r="C195" s="321" t="s">
        <v>510</v>
      </c>
      <c r="D195" s="370" t="s">
        <v>516</v>
      </c>
      <c r="E195" s="305" t="s">
        <v>273</v>
      </c>
      <c r="F195" s="306" t="s">
        <v>274</v>
      </c>
      <c r="G195" s="120" t="s">
        <v>275</v>
      </c>
      <c r="H195" s="307" t="s">
        <v>36</v>
      </c>
      <c r="I195" s="122">
        <f t="shared" si="116"/>
        <v>29</v>
      </c>
      <c r="J195" s="80">
        <v>29</v>
      </c>
      <c r="K195" s="80"/>
      <c r="L195" s="80"/>
      <c r="M195" s="80"/>
      <c r="N195" s="80"/>
      <c r="O195" s="78"/>
      <c r="P195" s="78"/>
      <c r="Q195" s="78"/>
      <c r="R195" s="78"/>
      <c r="S195" s="78"/>
      <c r="T195" s="78"/>
      <c r="U195" s="78"/>
      <c r="V195" s="78"/>
      <c r="W195" s="78"/>
      <c r="X195" s="80">
        <v>5</v>
      </c>
      <c r="Y195" s="80"/>
      <c r="Z195" s="80">
        <v>5</v>
      </c>
      <c r="AA195" s="80"/>
      <c r="AB195" s="80"/>
      <c r="AC195" s="80"/>
      <c r="AD195" s="86"/>
      <c r="AE195" s="86"/>
      <c r="AF195" s="86"/>
      <c r="AG195" s="86"/>
      <c r="AH195" s="81"/>
      <c r="AI195" s="81"/>
      <c r="AJ195" s="81"/>
      <c r="AK195" s="81"/>
      <c r="AL195" s="81"/>
      <c r="AM195" s="81"/>
      <c r="AN195" s="86"/>
      <c r="AO195" s="86"/>
      <c r="AP195" s="86"/>
      <c r="AQ195" s="86"/>
      <c r="AR195" s="288">
        <v>100</v>
      </c>
      <c r="AS195" s="288">
        <v>100</v>
      </c>
      <c r="AT195" s="288" t="s">
        <v>256</v>
      </c>
      <c r="AU195" s="81" t="s">
        <v>257</v>
      </c>
      <c r="AV195" s="288">
        <v>100</v>
      </c>
      <c r="AW195" s="81" t="s">
        <v>269</v>
      </c>
      <c r="AX195" s="81" t="s">
        <v>257</v>
      </c>
      <c r="AY195" s="81" t="s">
        <v>271</v>
      </c>
      <c r="AZ195" s="86"/>
      <c r="BA195" s="86"/>
      <c r="BB195" s="86"/>
      <c r="BC195" s="86"/>
      <c r="BD195" s="86"/>
      <c r="BE195" s="86"/>
      <c r="BF195" s="86"/>
      <c r="BG195" s="86"/>
      <c r="BH195" s="86"/>
      <c r="BI195" s="81"/>
      <c r="BJ195" s="339"/>
      <c r="BK195" s="86"/>
      <c r="BL195" s="86"/>
      <c r="BM195" s="86"/>
      <c r="BN195" s="81" t="s">
        <v>260</v>
      </c>
      <c r="BO195" s="81" t="s">
        <v>260</v>
      </c>
      <c r="BP195" s="81" t="s">
        <v>261</v>
      </c>
    </row>
    <row r="196" s="235" customFormat="1" ht="19.5" spans="1:68">
      <c r="A196" s="303">
        <v>62</v>
      </c>
      <c r="B196" s="297"/>
      <c r="C196" s="320" t="s">
        <v>510</v>
      </c>
      <c r="D196" s="367" t="s">
        <v>517</v>
      </c>
      <c r="E196" s="367"/>
      <c r="F196" s="368"/>
      <c r="G196" s="368"/>
      <c r="H196" s="368"/>
      <c r="I196" s="300">
        <f t="shared" si="116"/>
        <v>800</v>
      </c>
      <c r="J196" s="302">
        <f t="shared" ref="J196:BM196" si="124">SUM(J197:J197)</f>
        <v>80</v>
      </c>
      <c r="K196" s="302">
        <f t="shared" si="124"/>
        <v>320</v>
      </c>
      <c r="L196" s="302">
        <f t="shared" si="124"/>
        <v>400</v>
      </c>
      <c r="M196" s="302">
        <f t="shared" si="124"/>
        <v>0</v>
      </c>
      <c r="N196" s="302">
        <f t="shared" si="124"/>
        <v>0</v>
      </c>
      <c r="O196" s="302">
        <f t="shared" si="124"/>
        <v>0</v>
      </c>
      <c r="P196" s="302">
        <f t="shared" si="124"/>
        <v>0</v>
      </c>
      <c r="Q196" s="302">
        <f t="shared" si="124"/>
        <v>0</v>
      </c>
      <c r="R196" s="302">
        <f t="shared" si="124"/>
        <v>0</v>
      </c>
      <c r="S196" s="302">
        <f t="shared" si="124"/>
        <v>0</v>
      </c>
      <c r="T196" s="302">
        <f t="shared" si="124"/>
        <v>0</v>
      </c>
      <c r="U196" s="302">
        <f t="shared" si="124"/>
        <v>0</v>
      </c>
      <c r="V196" s="302">
        <f t="shared" si="124"/>
        <v>0</v>
      </c>
      <c r="W196" s="302">
        <f t="shared" si="124"/>
        <v>0</v>
      </c>
      <c r="X196" s="302">
        <f t="shared" si="124"/>
        <v>0</v>
      </c>
      <c r="Y196" s="302">
        <f t="shared" si="124"/>
        <v>0</v>
      </c>
      <c r="Z196" s="302">
        <f t="shared" si="124"/>
        <v>0</v>
      </c>
      <c r="AA196" s="302">
        <f t="shared" si="124"/>
        <v>0</v>
      </c>
      <c r="AB196" s="302">
        <f t="shared" si="124"/>
        <v>0</v>
      </c>
      <c r="AC196" s="302">
        <f t="shared" si="124"/>
        <v>0</v>
      </c>
      <c r="AD196" s="302">
        <f t="shared" si="124"/>
        <v>0</v>
      </c>
      <c r="AE196" s="302">
        <f t="shared" si="124"/>
        <v>0</v>
      </c>
      <c r="AF196" s="302">
        <f t="shared" si="124"/>
        <v>0</v>
      </c>
      <c r="AG196" s="302">
        <f t="shared" si="124"/>
        <v>0</v>
      </c>
      <c r="AH196" s="302">
        <f t="shared" si="124"/>
        <v>0</v>
      </c>
      <c r="AI196" s="302">
        <f t="shared" si="124"/>
        <v>0</v>
      </c>
      <c r="AJ196" s="302">
        <f t="shared" si="124"/>
        <v>0</v>
      </c>
      <c r="AK196" s="302">
        <f t="shared" si="124"/>
        <v>0</v>
      </c>
      <c r="AL196" s="302">
        <f t="shared" si="124"/>
        <v>0</v>
      </c>
      <c r="AM196" s="302">
        <f t="shared" si="124"/>
        <v>0</v>
      </c>
      <c r="AN196" s="302">
        <f t="shared" si="124"/>
        <v>0</v>
      </c>
      <c r="AO196" s="302">
        <f t="shared" si="124"/>
        <v>0</v>
      </c>
      <c r="AP196" s="302">
        <f t="shared" si="124"/>
        <v>0</v>
      </c>
      <c r="AQ196" s="302">
        <f t="shared" si="124"/>
        <v>0</v>
      </c>
      <c r="AR196" s="302">
        <v>100</v>
      </c>
      <c r="AS196" s="302">
        <v>100</v>
      </c>
      <c r="AT196" s="302" t="s">
        <v>256</v>
      </c>
      <c r="AU196" s="302" t="s">
        <v>257</v>
      </c>
      <c r="AV196" s="302">
        <v>100</v>
      </c>
      <c r="AW196" s="302" t="s">
        <v>269</v>
      </c>
      <c r="AX196" s="302" t="s">
        <v>270</v>
      </c>
      <c r="AY196" s="302" t="s">
        <v>271</v>
      </c>
      <c r="AZ196" s="302">
        <f t="shared" si="124"/>
        <v>0</v>
      </c>
      <c r="BA196" s="302">
        <f t="shared" si="124"/>
        <v>0</v>
      </c>
      <c r="BB196" s="302">
        <f t="shared" si="124"/>
        <v>0</v>
      </c>
      <c r="BC196" s="302">
        <f t="shared" si="124"/>
        <v>0</v>
      </c>
      <c r="BD196" s="302">
        <f t="shared" si="124"/>
        <v>0</v>
      </c>
      <c r="BE196" s="302">
        <f t="shared" si="124"/>
        <v>0</v>
      </c>
      <c r="BF196" s="302">
        <f t="shared" si="124"/>
        <v>0</v>
      </c>
      <c r="BG196" s="302">
        <f t="shared" si="124"/>
        <v>0</v>
      </c>
      <c r="BH196" s="302">
        <f t="shared" si="124"/>
        <v>0</v>
      </c>
      <c r="BI196" s="302">
        <f t="shared" si="124"/>
        <v>0</v>
      </c>
      <c r="BJ196" s="302">
        <f t="shared" si="124"/>
        <v>0</v>
      </c>
      <c r="BK196" s="302">
        <f t="shared" si="124"/>
        <v>1.8</v>
      </c>
      <c r="BL196" s="302">
        <f t="shared" si="124"/>
        <v>0</v>
      </c>
      <c r="BM196" s="302">
        <f t="shared" si="124"/>
        <v>0</v>
      </c>
      <c r="BN196" s="303" t="s">
        <v>260</v>
      </c>
      <c r="BO196" s="303" t="s">
        <v>260</v>
      </c>
      <c r="BP196" s="303" t="s">
        <v>261</v>
      </c>
    </row>
    <row r="197" s="235" customFormat="1" ht="19.5" spans="1:68">
      <c r="A197" s="81">
        <v>62</v>
      </c>
      <c r="B197" s="323" t="s">
        <v>518</v>
      </c>
      <c r="C197" s="321" t="s">
        <v>510</v>
      </c>
      <c r="D197" s="370" t="s">
        <v>519</v>
      </c>
      <c r="E197" s="305" t="s">
        <v>284</v>
      </c>
      <c r="F197" s="125" t="s">
        <v>285</v>
      </c>
      <c r="G197" s="125" t="s">
        <v>285</v>
      </c>
      <c r="H197" s="307" t="s">
        <v>36</v>
      </c>
      <c r="I197" s="122">
        <f t="shared" si="116"/>
        <v>800</v>
      </c>
      <c r="J197" s="8">
        <v>80</v>
      </c>
      <c r="K197" s="8">
        <v>320</v>
      </c>
      <c r="L197" s="8">
        <v>400</v>
      </c>
      <c r="M197" s="80"/>
      <c r="N197" s="80"/>
      <c r="O197" s="80"/>
      <c r="P197" s="80"/>
      <c r="Q197" s="80"/>
      <c r="R197" s="80"/>
      <c r="S197" s="80"/>
      <c r="T197" s="80"/>
      <c r="U197" s="80"/>
      <c r="V197" s="80"/>
      <c r="W197" s="80"/>
      <c r="X197" s="80"/>
      <c r="Y197" s="80"/>
      <c r="Z197" s="80"/>
      <c r="AA197" s="80"/>
      <c r="AB197" s="80"/>
      <c r="AC197" s="80"/>
      <c r="AD197" s="81"/>
      <c r="AE197" s="81"/>
      <c r="AF197" s="81"/>
      <c r="AG197" s="81"/>
      <c r="AH197" s="81"/>
      <c r="AI197" s="81"/>
      <c r="AJ197" s="81"/>
      <c r="AK197" s="81"/>
      <c r="AL197" s="81"/>
      <c r="AM197" s="81"/>
      <c r="AN197" s="81"/>
      <c r="AO197" s="81"/>
      <c r="AP197" s="81"/>
      <c r="AQ197" s="81"/>
      <c r="AR197" s="85">
        <v>100</v>
      </c>
      <c r="AS197" s="85">
        <v>100</v>
      </c>
      <c r="AT197" s="85" t="s">
        <v>256</v>
      </c>
      <c r="AU197" s="85" t="s">
        <v>257</v>
      </c>
      <c r="AV197" s="85">
        <v>100</v>
      </c>
      <c r="AW197" s="81" t="s">
        <v>269</v>
      </c>
      <c r="AX197" s="81" t="s">
        <v>257</v>
      </c>
      <c r="AY197" s="81" t="s">
        <v>271</v>
      </c>
      <c r="AZ197" s="81"/>
      <c r="BA197" s="316"/>
      <c r="BB197" s="329"/>
      <c r="BC197" s="324"/>
      <c r="BD197" s="81"/>
      <c r="BE197" s="81"/>
      <c r="BF197" s="81"/>
      <c r="BG197" s="81"/>
      <c r="BH197" s="81"/>
      <c r="BI197" s="81"/>
      <c r="BJ197" s="81"/>
      <c r="BK197" s="81">
        <v>1.8</v>
      </c>
      <c r="BL197" s="81"/>
      <c r="BM197" s="81"/>
      <c r="BN197" s="308" t="s">
        <v>260</v>
      </c>
      <c r="BO197" s="308" t="s">
        <v>260</v>
      </c>
      <c r="BP197" s="86" t="s">
        <v>261</v>
      </c>
    </row>
    <row r="198" s="235" customFormat="1" ht="19.5" spans="1:68">
      <c r="A198" s="303">
        <v>63</v>
      </c>
      <c r="B198" s="297"/>
      <c r="C198" s="320" t="s">
        <v>510</v>
      </c>
      <c r="D198" s="367" t="s">
        <v>520</v>
      </c>
      <c r="E198" s="367"/>
      <c r="F198" s="368"/>
      <c r="G198" s="368"/>
      <c r="H198" s="368"/>
      <c r="I198" s="300">
        <f t="shared" si="116"/>
        <v>600</v>
      </c>
      <c r="J198" s="302">
        <f t="shared" ref="J198:BM198" si="125">SUM(J199:J199)</f>
        <v>0</v>
      </c>
      <c r="K198" s="302">
        <f t="shared" si="125"/>
        <v>360</v>
      </c>
      <c r="L198" s="302">
        <f t="shared" si="125"/>
        <v>240</v>
      </c>
      <c r="M198" s="302">
        <f t="shared" si="125"/>
        <v>0</v>
      </c>
      <c r="N198" s="302">
        <f t="shared" si="125"/>
        <v>0</v>
      </c>
      <c r="O198" s="302">
        <f t="shared" si="125"/>
        <v>0</v>
      </c>
      <c r="P198" s="302">
        <f t="shared" si="125"/>
        <v>0</v>
      </c>
      <c r="Q198" s="302">
        <f t="shared" si="125"/>
        <v>0</v>
      </c>
      <c r="R198" s="302">
        <f t="shared" si="125"/>
        <v>0</v>
      </c>
      <c r="S198" s="302">
        <f t="shared" si="125"/>
        <v>0</v>
      </c>
      <c r="T198" s="302">
        <f t="shared" si="125"/>
        <v>0</v>
      </c>
      <c r="U198" s="302">
        <f t="shared" si="125"/>
        <v>0</v>
      </c>
      <c r="V198" s="302">
        <f t="shared" si="125"/>
        <v>0</v>
      </c>
      <c r="W198" s="302">
        <f t="shared" si="125"/>
        <v>0</v>
      </c>
      <c r="X198" s="302">
        <f t="shared" si="125"/>
        <v>0</v>
      </c>
      <c r="Y198" s="302">
        <f t="shared" si="125"/>
        <v>0</v>
      </c>
      <c r="Z198" s="302">
        <f t="shared" si="125"/>
        <v>0</v>
      </c>
      <c r="AA198" s="302">
        <f t="shared" si="125"/>
        <v>0</v>
      </c>
      <c r="AB198" s="302">
        <f t="shared" si="125"/>
        <v>0</v>
      </c>
      <c r="AC198" s="302">
        <f t="shared" si="125"/>
        <v>0</v>
      </c>
      <c r="AD198" s="302">
        <f t="shared" si="125"/>
        <v>0</v>
      </c>
      <c r="AE198" s="302">
        <f t="shared" si="125"/>
        <v>0</v>
      </c>
      <c r="AF198" s="302">
        <f t="shared" si="125"/>
        <v>0</v>
      </c>
      <c r="AG198" s="302">
        <f t="shared" si="125"/>
        <v>0</v>
      </c>
      <c r="AH198" s="302">
        <f t="shared" si="125"/>
        <v>0</v>
      </c>
      <c r="AI198" s="302">
        <f t="shared" si="125"/>
        <v>0</v>
      </c>
      <c r="AJ198" s="302">
        <f t="shared" si="125"/>
        <v>0</v>
      </c>
      <c r="AK198" s="302">
        <f t="shared" si="125"/>
        <v>0</v>
      </c>
      <c r="AL198" s="302">
        <f t="shared" si="125"/>
        <v>0</v>
      </c>
      <c r="AM198" s="302">
        <f t="shared" si="125"/>
        <v>0</v>
      </c>
      <c r="AN198" s="302">
        <f t="shared" si="125"/>
        <v>0</v>
      </c>
      <c r="AO198" s="302">
        <f t="shared" si="125"/>
        <v>0</v>
      </c>
      <c r="AP198" s="302">
        <f t="shared" si="125"/>
        <v>0</v>
      </c>
      <c r="AQ198" s="302">
        <f t="shared" si="125"/>
        <v>0</v>
      </c>
      <c r="AR198" s="302">
        <v>100</v>
      </c>
      <c r="AS198" s="302">
        <v>100</v>
      </c>
      <c r="AT198" s="302" t="s">
        <v>256</v>
      </c>
      <c r="AU198" s="302" t="s">
        <v>257</v>
      </c>
      <c r="AV198" s="302">
        <v>100</v>
      </c>
      <c r="AW198" s="302" t="s">
        <v>269</v>
      </c>
      <c r="AX198" s="302" t="s">
        <v>270</v>
      </c>
      <c r="AY198" s="302" t="s">
        <v>271</v>
      </c>
      <c r="AZ198" s="302">
        <f t="shared" si="125"/>
        <v>0</v>
      </c>
      <c r="BA198" s="302">
        <f t="shared" si="125"/>
        <v>0</v>
      </c>
      <c r="BB198" s="302">
        <f t="shared" si="125"/>
        <v>0</v>
      </c>
      <c r="BC198" s="302">
        <f t="shared" si="125"/>
        <v>0</v>
      </c>
      <c r="BD198" s="302">
        <f t="shared" si="125"/>
        <v>0</v>
      </c>
      <c r="BE198" s="302">
        <f t="shared" si="125"/>
        <v>0</v>
      </c>
      <c r="BF198" s="302">
        <f t="shared" si="125"/>
        <v>0</v>
      </c>
      <c r="BG198" s="302">
        <f t="shared" si="125"/>
        <v>0</v>
      </c>
      <c r="BH198" s="302">
        <f t="shared" si="125"/>
        <v>0</v>
      </c>
      <c r="BI198" s="302">
        <f t="shared" si="125"/>
        <v>0</v>
      </c>
      <c r="BJ198" s="302">
        <f t="shared" si="125"/>
        <v>0</v>
      </c>
      <c r="BK198" s="302">
        <f t="shared" si="125"/>
        <v>1.6</v>
      </c>
      <c r="BL198" s="302">
        <f t="shared" si="125"/>
        <v>0</v>
      </c>
      <c r="BM198" s="302">
        <f t="shared" si="125"/>
        <v>0</v>
      </c>
      <c r="BN198" s="303" t="s">
        <v>260</v>
      </c>
      <c r="BO198" s="303" t="s">
        <v>260</v>
      </c>
      <c r="BP198" s="303" t="s">
        <v>261</v>
      </c>
    </row>
    <row r="199" s="235" customFormat="1" ht="19.5" spans="1:68">
      <c r="A199" s="81">
        <v>63</v>
      </c>
      <c r="B199" s="323" t="s">
        <v>521</v>
      </c>
      <c r="C199" s="321" t="s">
        <v>510</v>
      </c>
      <c r="D199" s="370" t="s">
        <v>522</v>
      </c>
      <c r="E199" s="305" t="s">
        <v>284</v>
      </c>
      <c r="F199" s="125" t="s">
        <v>285</v>
      </c>
      <c r="G199" s="125" t="s">
        <v>285</v>
      </c>
      <c r="H199" s="307" t="s">
        <v>36</v>
      </c>
      <c r="I199" s="122">
        <f t="shared" si="116"/>
        <v>600</v>
      </c>
      <c r="J199" s="8"/>
      <c r="K199" s="8">
        <v>360</v>
      </c>
      <c r="L199" s="8">
        <v>240</v>
      </c>
      <c r="M199" s="80"/>
      <c r="N199" s="80"/>
      <c r="O199" s="80"/>
      <c r="P199" s="80"/>
      <c r="Q199" s="80"/>
      <c r="R199" s="80"/>
      <c r="S199" s="80"/>
      <c r="T199" s="80"/>
      <c r="U199" s="80"/>
      <c r="V199" s="80"/>
      <c r="W199" s="80"/>
      <c r="X199" s="80"/>
      <c r="Y199" s="80"/>
      <c r="Z199" s="80"/>
      <c r="AA199" s="80"/>
      <c r="AB199" s="80"/>
      <c r="AC199" s="80"/>
      <c r="AD199" s="81"/>
      <c r="AE199" s="81"/>
      <c r="AF199" s="81"/>
      <c r="AG199" s="81"/>
      <c r="AH199" s="81"/>
      <c r="AI199" s="81"/>
      <c r="AJ199" s="81"/>
      <c r="AK199" s="81"/>
      <c r="AL199" s="81"/>
      <c r="AM199" s="81"/>
      <c r="AN199" s="81"/>
      <c r="AO199" s="81"/>
      <c r="AP199" s="81"/>
      <c r="AQ199" s="81"/>
      <c r="AR199" s="85">
        <v>100</v>
      </c>
      <c r="AS199" s="85">
        <v>100</v>
      </c>
      <c r="AT199" s="85" t="s">
        <v>256</v>
      </c>
      <c r="AU199" s="85" t="s">
        <v>257</v>
      </c>
      <c r="AV199" s="85">
        <v>100</v>
      </c>
      <c r="AW199" s="81" t="s">
        <v>269</v>
      </c>
      <c r="AX199" s="81" t="s">
        <v>257</v>
      </c>
      <c r="AY199" s="81" t="s">
        <v>271</v>
      </c>
      <c r="AZ199" s="81"/>
      <c r="BA199" s="316"/>
      <c r="BB199" s="316"/>
      <c r="BC199" s="324"/>
      <c r="BD199" s="81"/>
      <c r="BE199" s="81"/>
      <c r="BF199" s="81"/>
      <c r="BG199" s="81"/>
      <c r="BH199" s="81"/>
      <c r="BI199" s="81"/>
      <c r="BJ199" s="81"/>
      <c r="BK199" s="81">
        <v>1.6</v>
      </c>
      <c r="BL199" s="81"/>
      <c r="BM199" s="81"/>
      <c r="BN199" s="308" t="s">
        <v>260</v>
      </c>
      <c r="BO199" s="308" t="s">
        <v>260</v>
      </c>
      <c r="BP199" s="86" t="s">
        <v>261</v>
      </c>
    </row>
    <row r="200" s="217" customFormat="1" ht="15.75" spans="1:68">
      <c r="A200" s="290" t="s">
        <v>523</v>
      </c>
      <c r="B200" s="317"/>
      <c r="C200" s="318"/>
      <c r="D200" s="291" t="s">
        <v>524</v>
      </c>
      <c r="E200" s="291"/>
      <c r="F200" s="292"/>
      <c r="G200" s="292"/>
      <c r="H200" s="292"/>
      <c r="I200" s="294">
        <f t="shared" si="116"/>
        <v>8396</v>
      </c>
      <c r="J200" s="319">
        <f>SUM(J201,J204,J206,J209,J213,J217)</f>
        <v>7196</v>
      </c>
      <c r="K200" s="319">
        <f t="shared" ref="K200:AQ200" si="126">SUM(K201,K204,K206,K209,K213,K217)</f>
        <v>840</v>
      </c>
      <c r="L200" s="319">
        <f t="shared" si="126"/>
        <v>360</v>
      </c>
      <c r="M200" s="319">
        <f t="shared" si="126"/>
        <v>4</v>
      </c>
      <c r="N200" s="319">
        <f t="shared" si="126"/>
        <v>2</v>
      </c>
      <c r="O200" s="319">
        <f t="shared" si="126"/>
        <v>45.3</v>
      </c>
      <c r="P200" s="319">
        <f t="shared" si="126"/>
        <v>0</v>
      </c>
      <c r="Q200" s="319">
        <f t="shared" si="126"/>
        <v>0</v>
      </c>
      <c r="R200" s="319">
        <f t="shared" si="126"/>
        <v>0</v>
      </c>
      <c r="S200" s="319">
        <f t="shared" si="126"/>
        <v>79</v>
      </c>
      <c r="T200" s="319">
        <f t="shared" si="126"/>
        <v>0</v>
      </c>
      <c r="U200" s="319">
        <f t="shared" si="126"/>
        <v>0</v>
      </c>
      <c r="V200" s="319">
        <f t="shared" si="126"/>
        <v>0</v>
      </c>
      <c r="W200" s="319">
        <f t="shared" si="126"/>
        <v>0</v>
      </c>
      <c r="X200" s="319">
        <f t="shared" si="126"/>
        <v>0</v>
      </c>
      <c r="Y200" s="319">
        <f t="shared" si="126"/>
        <v>0</v>
      </c>
      <c r="Z200" s="319">
        <f t="shared" si="126"/>
        <v>0</v>
      </c>
      <c r="AA200" s="319">
        <f t="shared" si="126"/>
        <v>328.4</v>
      </c>
      <c r="AB200" s="319">
        <f t="shared" si="126"/>
        <v>0</v>
      </c>
      <c r="AC200" s="319">
        <f t="shared" si="126"/>
        <v>0</v>
      </c>
      <c r="AD200" s="319">
        <f t="shared" si="126"/>
        <v>0</v>
      </c>
      <c r="AE200" s="319">
        <f t="shared" si="126"/>
        <v>0</v>
      </c>
      <c r="AF200" s="319">
        <f t="shared" si="126"/>
        <v>0</v>
      </c>
      <c r="AG200" s="319">
        <f t="shared" si="126"/>
        <v>0</v>
      </c>
      <c r="AH200" s="319">
        <f t="shared" si="126"/>
        <v>0</v>
      </c>
      <c r="AI200" s="319">
        <f t="shared" si="126"/>
        <v>0</v>
      </c>
      <c r="AJ200" s="319">
        <f t="shared" si="126"/>
        <v>0</v>
      </c>
      <c r="AK200" s="319">
        <f t="shared" si="126"/>
        <v>0</v>
      </c>
      <c r="AL200" s="319">
        <f t="shared" si="126"/>
        <v>0</v>
      </c>
      <c r="AM200" s="319">
        <f t="shared" si="126"/>
        <v>0</v>
      </c>
      <c r="AN200" s="319">
        <f t="shared" si="126"/>
        <v>0</v>
      </c>
      <c r="AO200" s="319">
        <f t="shared" si="126"/>
        <v>0</v>
      </c>
      <c r="AP200" s="319">
        <f t="shared" si="126"/>
        <v>0</v>
      </c>
      <c r="AQ200" s="319">
        <f t="shared" si="126"/>
        <v>0</v>
      </c>
      <c r="AR200" s="294">
        <v>100</v>
      </c>
      <c r="AS200" s="294">
        <v>100</v>
      </c>
      <c r="AT200" s="294" t="s">
        <v>264</v>
      </c>
      <c r="AU200" s="294" t="s">
        <v>257</v>
      </c>
      <c r="AV200" s="294">
        <v>100</v>
      </c>
      <c r="AW200" s="294" t="s">
        <v>265</v>
      </c>
      <c r="AX200" s="294" t="s">
        <v>257</v>
      </c>
      <c r="AY200" s="294" t="s">
        <v>266</v>
      </c>
      <c r="AZ200" s="319">
        <f t="shared" ref="AZ200" si="127">SUM(AZ201,AZ204,AZ206,AZ209,AZ213,AZ217)</f>
        <v>0</v>
      </c>
      <c r="BA200" s="319">
        <f t="shared" ref="BA200" si="128">SUM(BA201,BA204,BA206,BA209,BA213,BA217)</f>
        <v>0</v>
      </c>
      <c r="BB200" s="319">
        <f t="shared" ref="BB200" si="129">SUM(BB201,BB204,BB206,BB209,BB213,BB217)</f>
        <v>0</v>
      </c>
      <c r="BC200" s="319">
        <f t="shared" ref="BC200" si="130">SUM(BC201,BC204,BC206,BC209,BC213,BC217)</f>
        <v>0</v>
      </c>
      <c r="BD200" s="319">
        <f t="shared" ref="BD200" si="131">SUM(BD201,BD204,BD206,BD209,BD213,BD217)</f>
        <v>0</v>
      </c>
      <c r="BE200" s="319">
        <f t="shared" ref="BE200" si="132">SUM(BE201,BE204,BE206,BE209,BE213,BE217)</f>
        <v>0</v>
      </c>
      <c r="BF200" s="319">
        <f t="shared" ref="BF200" si="133">SUM(BF201,BF204,BF206,BF209,BF213,BF217)</f>
        <v>0</v>
      </c>
      <c r="BG200" s="319">
        <f t="shared" ref="BG200" si="134">SUM(BG201,BG204,BG206,BG209,BG213,BG217)</f>
        <v>0</v>
      </c>
      <c r="BH200" s="319">
        <f t="shared" ref="BH200" si="135">SUM(BH201,BH204,BH206,BH209,BH213,BH217)</f>
        <v>0</v>
      </c>
      <c r="BI200" s="319">
        <f t="shared" ref="BI200" si="136">SUM(BI201,BI204,BI206,BI209,BI213,BI217)</f>
        <v>0</v>
      </c>
      <c r="BJ200" s="319">
        <f t="shared" ref="BJ200" si="137">SUM(BJ201,BJ204,BJ206,BJ209,BJ213,BJ217)</f>
        <v>0</v>
      </c>
      <c r="BK200" s="319">
        <f t="shared" ref="BK200" si="138">SUM(BK201,BK204,BK206,BK209,BK213,BK217)</f>
        <v>3.2</v>
      </c>
      <c r="BL200" s="319">
        <f t="shared" ref="BL200" si="139">SUM(BL201,BL204,BL206,BL209,BL213,BL217)</f>
        <v>0</v>
      </c>
      <c r="BM200" s="319">
        <f t="shared" ref="BM200" si="140">SUM(BM201,BM204,BM206,BM209,BM213,BM217)</f>
        <v>0</v>
      </c>
      <c r="BN200" s="295" t="s">
        <v>260</v>
      </c>
      <c r="BO200" s="295" t="s">
        <v>260</v>
      </c>
      <c r="BP200" s="295" t="s">
        <v>261</v>
      </c>
    </row>
    <row r="201" s="217" customFormat="1" ht="19.5" spans="1:68">
      <c r="A201" s="296">
        <v>64</v>
      </c>
      <c r="B201" s="297"/>
      <c r="C201" s="320" t="s">
        <v>525</v>
      </c>
      <c r="D201" s="298" t="s">
        <v>526</v>
      </c>
      <c r="E201" s="298"/>
      <c r="F201" s="332"/>
      <c r="G201" s="332"/>
      <c r="H201" s="332"/>
      <c r="I201" s="300">
        <f t="shared" si="116"/>
        <v>1374</v>
      </c>
      <c r="J201" s="302">
        <f>SUM(J202:J203)</f>
        <v>1374</v>
      </c>
      <c r="K201" s="302">
        <f t="shared" ref="K201:AQ201" si="141">SUM(K202:K203)</f>
        <v>0</v>
      </c>
      <c r="L201" s="302">
        <f t="shared" si="141"/>
        <v>0</v>
      </c>
      <c r="M201" s="302">
        <f t="shared" si="141"/>
        <v>1</v>
      </c>
      <c r="N201" s="302">
        <f t="shared" si="141"/>
        <v>0</v>
      </c>
      <c r="O201" s="302">
        <f t="shared" si="141"/>
        <v>8.5</v>
      </c>
      <c r="P201" s="302">
        <f t="shared" si="141"/>
        <v>0</v>
      </c>
      <c r="Q201" s="302">
        <f t="shared" si="141"/>
        <v>0</v>
      </c>
      <c r="R201" s="302">
        <f t="shared" si="141"/>
        <v>0</v>
      </c>
      <c r="S201" s="302">
        <f t="shared" si="141"/>
        <v>0</v>
      </c>
      <c r="T201" s="302">
        <f t="shared" si="141"/>
        <v>0</v>
      </c>
      <c r="U201" s="302">
        <f t="shared" si="141"/>
        <v>0</v>
      </c>
      <c r="V201" s="302">
        <f t="shared" si="141"/>
        <v>0</v>
      </c>
      <c r="W201" s="302">
        <f t="shared" si="141"/>
        <v>0</v>
      </c>
      <c r="X201" s="302">
        <f t="shared" si="141"/>
        <v>0</v>
      </c>
      <c r="Y201" s="302">
        <f t="shared" si="141"/>
        <v>0</v>
      </c>
      <c r="Z201" s="302">
        <f t="shared" si="141"/>
        <v>0</v>
      </c>
      <c r="AA201" s="302">
        <f t="shared" si="141"/>
        <v>10.9</v>
      </c>
      <c r="AB201" s="302">
        <f t="shared" si="141"/>
        <v>0</v>
      </c>
      <c r="AC201" s="302">
        <f t="shared" si="141"/>
        <v>0</v>
      </c>
      <c r="AD201" s="302">
        <f t="shared" si="141"/>
        <v>0</v>
      </c>
      <c r="AE201" s="302">
        <f t="shared" si="141"/>
        <v>0</v>
      </c>
      <c r="AF201" s="302">
        <f t="shared" si="141"/>
        <v>0</v>
      </c>
      <c r="AG201" s="302">
        <f t="shared" si="141"/>
        <v>0</v>
      </c>
      <c r="AH201" s="302">
        <f t="shared" si="141"/>
        <v>0</v>
      </c>
      <c r="AI201" s="302">
        <f t="shared" si="141"/>
        <v>0</v>
      </c>
      <c r="AJ201" s="302">
        <f t="shared" si="141"/>
        <v>0</v>
      </c>
      <c r="AK201" s="302">
        <f t="shared" si="141"/>
        <v>0</v>
      </c>
      <c r="AL201" s="302">
        <f t="shared" si="141"/>
        <v>0</v>
      </c>
      <c r="AM201" s="302">
        <f t="shared" si="141"/>
        <v>0</v>
      </c>
      <c r="AN201" s="302">
        <f t="shared" si="141"/>
        <v>0</v>
      </c>
      <c r="AO201" s="302">
        <f t="shared" si="141"/>
        <v>0</v>
      </c>
      <c r="AP201" s="302">
        <f t="shared" si="141"/>
        <v>0</v>
      </c>
      <c r="AQ201" s="302">
        <f t="shared" si="141"/>
        <v>0</v>
      </c>
      <c r="AR201" s="302">
        <v>100</v>
      </c>
      <c r="AS201" s="302">
        <v>100</v>
      </c>
      <c r="AT201" s="302" t="s">
        <v>256</v>
      </c>
      <c r="AU201" s="302" t="s">
        <v>257</v>
      </c>
      <c r="AV201" s="302">
        <v>100</v>
      </c>
      <c r="AW201" s="302" t="s">
        <v>269</v>
      </c>
      <c r="AX201" s="302" t="s">
        <v>270</v>
      </c>
      <c r="AY201" s="302" t="s">
        <v>271</v>
      </c>
      <c r="AZ201" s="302">
        <f>SUM(AZ202:AZ203)</f>
        <v>0</v>
      </c>
      <c r="BA201" s="302">
        <f t="shared" ref="BA201:BM201" si="142">SUM(BA202:BA203)</f>
        <v>0</v>
      </c>
      <c r="BB201" s="302">
        <f t="shared" si="142"/>
        <v>0</v>
      </c>
      <c r="BC201" s="302">
        <f t="shared" si="142"/>
        <v>0</v>
      </c>
      <c r="BD201" s="302">
        <f t="shared" si="142"/>
        <v>0</v>
      </c>
      <c r="BE201" s="302">
        <f t="shared" si="142"/>
        <v>0</v>
      </c>
      <c r="BF201" s="302">
        <f t="shared" si="142"/>
        <v>0</v>
      </c>
      <c r="BG201" s="302">
        <f t="shared" si="142"/>
        <v>0</v>
      </c>
      <c r="BH201" s="302">
        <f t="shared" si="142"/>
        <v>0</v>
      </c>
      <c r="BI201" s="302">
        <f t="shared" si="142"/>
        <v>0</v>
      </c>
      <c r="BJ201" s="302">
        <f t="shared" si="142"/>
        <v>0</v>
      </c>
      <c r="BK201" s="302">
        <f t="shared" si="142"/>
        <v>0</v>
      </c>
      <c r="BL201" s="302">
        <f t="shared" si="142"/>
        <v>0</v>
      </c>
      <c r="BM201" s="302">
        <f t="shared" si="142"/>
        <v>0</v>
      </c>
      <c r="BN201" s="303" t="s">
        <v>260</v>
      </c>
      <c r="BO201" s="303" t="s">
        <v>260</v>
      </c>
      <c r="BP201" s="303" t="s">
        <v>261</v>
      </c>
    </row>
    <row r="202" s="224" customFormat="1" ht="31.5" spans="1:68">
      <c r="A202" s="91">
        <v>64</v>
      </c>
      <c r="B202" s="304" t="s">
        <v>527</v>
      </c>
      <c r="C202" s="321" t="s">
        <v>525</v>
      </c>
      <c r="D202" s="125" t="s">
        <v>528</v>
      </c>
      <c r="E202" s="305" t="s">
        <v>273</v>
      </c>
      <c r="F202" s="306" t="s">
        <v>299</v>
      </c>
      <c r="G202" s="120" t="s">
        <v>300</v>
      </c>
      <c r="H202" s="307" t="s">
        <v>36</v>
      </c>
      <c r="I202" s="122">
        <f t="shared" si="116"/>
        <v>1348</v>
      </c>
      <c r="J202" s="78">
        <v>1348</v>
      </c>
      <c r="K202" s="78"/>
      <c r="L202" s="78"/>
      <c r="M202" s="80">
        <v>1</v>
      </c>
      <c r="N202" s="80"/>
      <c r="O202" s="79">
        <v>8.5</v>
      </c>
      <c r="P202" s="79"/>
      <c r="Q202" s="79"/>
      <c r="R202" s="79"/>
      <c r="S202" s="79"/>
      <c r="T202" s="79"/>
      <c r="U202" s="80"/>
      <c r="V202" s="80"/>
      <c r="W202" s="80"/>
      <c r="X202" s="80"/>
      <c r="Y202" s="80"/>
      <c r="Z202" s="80"/>
      <c r="AA202" s="80"/>
      <c r="AB202" s="80"/>
      <c r="AC202" s="80"/>
      <c r="AD202" s="81"/>
      <c r="AE202" s="81"/>
      <c r="AF202" s="81"/>
      <c r="AG202" s="81"/>
      <c r="AH202" s="81"/>
      <c r="AI202" s="81"/>
      <c r="AJ202" s="81"/>
      <c r="AK202" s="81"/>
      <c r="AL202" s="81"/>
      <c r="AM202" s="81"/>
      <c r="AN202" s="81"/>
      <c r="AO202" s="81"/>
      <c r="AP202" s="81"/>
      <c r="AQ202" s="81"/>
      <c r="AR202" s="81">
        <v>100</v>
      </c>
      <c r="AS202" s="81">
        <v>100</v>
      </c>
      <c r="AT202" s="81" t="s">
        <v>256</v>
      </c>
      <c r="AU202" s="81" t="s">
        <v>257</v>
      </c>
      <c r="AV202" s="81">
        <v>100</v>
      </c>
      <c r="AW202" s="81" t="s">
        <v>269</v>
      </c>
      <c r="AX202" s="81" t="s">
        <v>257</v>
      </c>
      <c r="AY202" s="81" t="s">
        <v>271</v>
      </c>
      <c r="AZ202" s="316"/>
      <c r="BA202" s="316"/>
      <c r="BB202" s="316"/>
      <c r="BC202" s="316"/>
      <c r="BD202" s="81"/>
      <c r="BE202" s="81"/>
      <c r="BF202" s="316"/>
      <c r="BG202" s="81"/>
      <c r="BH202" s="81"/>
      <c r="BI202" s="81"/>
      <c r="BJ202" s="81"/>
      <c r="BK202" s="81"/>
      <c r="BL202" s="81"/>
      <c r="BM202" s="81"/>
      <c r="BN202" s="81" t="s">
        <v>260</v>
      </c>
      <c r="BO202" s="81" t="s">
        <v>260</v>
      </c>
      <c r="BP202" s="81" t="s">
        <v>261</v>
      </c>
    </row>
    <row r="203" s="224" customFormat="1" ht="19.5" spans="1:68">
      <c r="A203" s="91">
        <v>64</v>
      </c>
      <c r="B203" s="304" t="s">
        <v>342</v>
      </c>
      <c r="C203" s="321" t="s">
        <v>525</v>
      </c>
      <c r="D203" s="125" t="s">
        <v>528</v>
      </c>
      <c r="E203" s="305" t="s">
        <v>273</v>
      </c>
      <c r="F203" s="306" t="s">
        <v>274</v>
      </c>
      <c r="G203" s="120" t="s">
        <v>279</v>
      </c>
      <c r="H203" s="307" t="s">
        <v>36</v>
      </c>
      <c r="I203" s="122">
        <f t="shared" si="116"/>
        <v>26</v>
      </c>
      <c r="J203" s="80">
        <v>26</v>
      </c>
      <c r="K203" s="80"/>
      <c r="L203" s="80"/>
      <c r="M203" s="80"/>
      <c r="N203" s="80"/>
      <c r="O203" s="79"/>
      <c r="P203" s="79"/>
      <c r="Q203" s="79"/>
      <c r="R203" s="79"/>
      <c r="S203" s="79"/>
      <c r="T203" s="79"/>
      <c r="U203" s="80"/>
      <c r="V203" s="80"/>
      <c r="W203" s="80"/>
      <c r="X203" s="80"/>
      <c r="Y203" s="80"/>
      <c r="Z203" s="80"/>
      <c r="AA203" s="80">
        <v>10.9</v>
      </c>
      <c r="AB203" s="80"/>
      <c r="AC203" s="80"/>
      <c r="AD203" s="81"/>
      <c r="AE203" s="81"/>
      <c r="AF203" s="81"/>
      <c r="AG203" s="81"/>
      <c r="AH203" s="81"/>
      <c r="AI203" s="81"/>
      <c r="AJ203" s="81"/>
      <c r="AK203" s="81"/>
      <c r="AL203" s="81"/>
      <c r="AM203" s="81"/>
      <c r="AN203" s="81"/>
      <c r="AO203" s="81"/>
      <c r="AP203" s="81"/>
      <c r="AQ203" s="81"/>
      <c r="AR203" s="81">
        <v>100</v>
      </c>
      <c r="AS203" s="81">
        <v>100</v>
      </c>
      <c r="AT203" s="81" t="s">
        <v>256</v>
      </c>
      <c r="AU203" s="81" t="s">
        <v>257</v>
      </c>
      <c r="AV203" s="81">
        <v>100</v>
      </c>
      <c r="AW203" s="81" t="s">
        <v>269</v>
      </c>
      <c r="AX203" s="81" t="s">
        <v>257</v>
      </c>
      <c r="AY203" s="81" t="s">
        <v>271</v>
      </c>
      <c r="AZ203" s="81"/>
      <c r="BA203" s="81"/>
      <c r="BB203" s="81"/>
      <c r="BC203" s="81"/>
      <c r="BD203" s="81"/>
      <c r="BE203" s="81"/>
      <c r="BF203" s="81"/>
      <c r="BG203" s="81"/>
      <c r="BH203" s="81"/>
      <c r="BI203" s="81"/>
      <c r="BJ203" s="316"/>
      <c r="BK203" s="81"/>
      <c r="BL203" s="81"/>
      <c r="BM203" s="81"/>
      <c r="BN203" s="81" t="s">
        <v>260</v>
      </c>
      <c r="BO203" s="81" t="s">
        <v>260</v>
      </c>
      <c r="BP203" s="81" t="s">
        <v>261</v>
      </c>
    </row>
    <row r="204" s="217" customFormat="1" ht="19.5" spans="1:68">
      <c r="A204" s="296">
        <v>65</v>
      </c>
      <c r="B204" s="297"/>
      <c r="C204" s="320" t="s">
        <v>525</v>
      </c>
      <c r="D204" s="368" t="s">
        <v>529</v>
      </c>
      <c r="E204" s="368"/>
      <c r="F204" s="371"/>
      <c r="G204" s="372"/>
      <c r="H204" s="372"/>
      <c r="I204" s="300">
        <f t="shared" si="116"/>
        <v>97</v>
      </c>
      <c r="J204" s="302">
        <f>SUM(J205:J205)</f>
        <v>97</v>
      </c>
      <c r="K204" s="302">
        <f t="shared" ref="K204:BM204" si="143">SUM(K205:K205)</f>
        <v>0</v>
      </c>
      <c r="L204" s="302">
        <f t="shared" si="143"/>
        <v>0</v>
      </c>
      <c r="M204" s="302">
        <f t="shared" si="143"/>
        <v>0</v>
      </c>
      <c r="N204" s="302">
        <f t="shared" si="143"/>
        <v>0</v>
      </c>
      <c r="O204" s="302">
        <f t="shared" si="143"/>
        <v>0</v>
      </c>
      <c r="P204" s="302">
        <f t="shared" si="143"/>
        <v>0</v>
      </c>
      <c r="Q204" s="302">
        <f t="shared" si="143"/>
        <v>0</v>
      </c>
      <c r="R204" s="302">
        <f t="shared" si="143"/>
        <v>0</v>
      </c>
      <c r="S204" s="302">
        <f t="shared" si="143"/>
        <v>8</v>
      </c>
      <c r="T204" s="302">
        <f t="shared" si="143"/>
        <v>0</v>
      </c>
      <c r="U204" s="302">
        <f t="shared" si="143"/>
        <v>0</v>
      </c>
      <c r="V204" s="302">
        <f t="shared" si="143"/>
        <v>0</v>
      </c>
      <c r="W204" s="302">
        <f t="shared" si="143"/>
        <v>0</v>
      </c>
      <c r="X204" s="302">
        <f t="shared" si="143"/>
        <v>0</v>
      </c>
      <c r="Y204" s="302">
        <f t="shared" si="143"/>
        <v>0</v>
      </c>
      <c r="Z204" s="302">
        <f t="shared" si="143"/>
        <v>0</v>
      </c>
      <c r="AA204" s="302">
        <f t="shared" si="143"/>
        <v>0</v>
      </c>
      <c r="AB204" s="302">
        <f t="shared" si="143"/>
        <v>0</v>
      </c>
      <c r="AC204" s="302">
        <f t="shared" si="143"/>
        <v>0</v>
      </c>
      <c r="AD204" s="302">
        <f t="shared" si="143"/>
        <v>0</v>
      </c>
      <c r="AE204" s="302">
        <f t="shared" si="143"/>
        <v>0</v>
      </c>
      <c r="AF204" s="302">
        <f t="shared" si="143"/>
        <v>0</v>
      </c>
      <c r="AG204" s="302">
        <f t="shared" si="143"/>
        <v>0</v>
      </c>
      <c r="AH204" s="302">
        <f t="shared" si="143"/>
        <v>0</v>
      </c>
      <c r="AI204" s="302">
        <f t="shared" si="143"/>
        <v>0</v>
      </c>
      <c r="AJ204" s="302">
        <f t="shared" si="143"/>
        <v>0</v>
      </c>
      <c r="AK204" s="302">
        <f t="shared" si="143"/>
        <v>0</v>
      </c>
      <c r="AL204" s="302">
        <f t="shared" si="143"/>
        <v>0</v>
      </c>
      <c r="AM204" s="302">
        <f t="shared" si="143"/>
        <v>0</v>
      </c>
      <c r="AN204" s="302">
        <f t="shared" si="143"/>
        <v>0</v>
      </c>
      <c r="AO204" s="302">
        <f t="shared" si="143"/>
        <v>0</v>
      </c>
      <c r="AP204" s="302">
        <f t="shared" si="143"/>
        <v>0</v>
      </c>
      <c r="AQ204" s="302">
        <f t="shared" si="143"/>
        <v>0</v>
      </c>
      <c r="AR204" s="302">
        <v>100</v>
      </c>
      <c r="AS204" s="302">
        <v>100</v>
      </c>
      <c r="AT204" s="302" t="s">
        <v>256</v>
      </c>
      <c r="AU204" s="302" t="s">
        <v>257</v>
      </c>
      <c r="AV204" s="302">
        <v>100</v>
      </c>
      <c r="AW204" s="302" t="s">
        <v>269</v>
      </c>
      <c r="AX204" s="302" t="s">
        <v>270</v>
      </c>
      <c r="AY204" s="302" t="s">
        <v>271</v>
      </c>
      <c r="AZ204" s="302">
        <f t="shared" si="143"/>
        <v>0</v>
      </c>
      <c r="BA204" s="302">
        <f t="shared" si="143"/>
        <v>0</v>
      </c>
      <c r="BB204" s="302">
        <f t="shared" si="143"/>
        <v>0</v>
      </c>
      <c r="BC204" s="302">
        <f t="shared" si="143"/>
        <v>0</v>
      </c>
      <c r="BD204" s="302">
        <f t="shared" si="143"/>
        <v>0</v>
      </c>
      <c r="BE204" s="302">
        <f t="shared" si="143"/>
        <v>0</v>
      </c>
      <c r="BF204" s="302">
        <f t="shared" si="143"/>
        <v>0</v>
      </c>
      <c r="BG204" s="302">
        <f t="shared" si="143"/>
        <v>0</v>
      </c>
      <c r="BH204" s="302">
        <f t="shared" si="143"/>
        <v>0</v>
      </c>
      <c r="BI204" s="302">
        <f t="shared" si="143"/>
        <v>0</v>
      </c>
      <c r="BJ204" s="302">
        <f t="shared" si="143"/>
        <v>0</v>
      </c>
      <c r="BK204" s="302">
        <f t="shared" si="143"/>
        <v>0</v>
      </c>
      <c r="BL204" s="302">
        <f t="shared" si="143"/>
        <v>0</v>
      </c>
      <c r="BM204" s="302">
        <f t="shared" si="143"/>
        <v>0</v>
      </c>
      <c r="BN204" s="303" t="s">
        <v>260</v>
      </c>
      <c r="BO204" s="303" t="s">
        <v>260</v>
      </c>
      <c r="BP204" s="303" t="s">
        <v>261</v>
      </c>
    </row>
    <row r="205" s="217" customFormat="1" ht="19.5" spans="1:68">
      <c r="A205" s="91">
        <v>65</v>
      </c>
      <c r="B205" s="304" t="s">
        <v>328</v>
      </c>
      <c r="C205" s="321" t="s">
        <v>525</v>
      </c>
      <c r="D205" s="373" t="s">
        <v>530</v>
      </c>
      <c r="E205" s="305" t="s">
        <v>273</v>
      </c>
      <c r="F205" s="306" t="s">
        <v>274</v>
      </c>
      <c r="G205" s="120" t="s">
        <v>330</v>
      </c>
      <c r="H205" s="307" t="s">
        <v>36</v>
      </c>
      <c r="I205" s="122">
        <f t="shared" si="116"/>
        <v>97</v>
      </c>
      <c r="J205" s="80">
        <v>97</v>
      </c>
      <c r="K205" s="80"/>
      <c r="L205" s="80"/>
      <c r="M205" s="80"/>
      <c r="N205" s="80"/>
      <c r="O205" s="122"/>
      <c r="P205" s="122"/>
      <c r="Q205" s="122"/>
      <c r="R205" s="122"/>
      <c r="S205" s="80">
        <v>8</v>
      </c>
      <c r="T205" s="122"/>
      <c r="U205" s="122"/>
      <c r="V205" s="80"/>
      <c r="W205" s="80"/>
      <c r="X205" s="122"/>
      <c r="Y205" s="122"/>
      <c r="Z205" s="122"/>
      <c r="AA205" s="122"/>
      <c r="AB205" s="122"/>
      <c r="AC205" s="122"/>
      <c r="AD205" s="122"/>
      <c r="AE205" s="122"/>
      <c r="AF205" s="122"/>
      <c r="AG205" s="122"/>
      <c r="AH205" s="122"/>
      <c r="AI205" s="122"/>
      <c r="AJ205" s="122"/>
      <c r="AK205" s="122"/>
      <c r="AL205" s="122"/>
      <c r="AM205" s="122"/>
      <c r="AN205" s="122"/>
      <c r="AO205" s="122"/>
      <c r="AP205" s="122"/>
      <c r="AQ205" s="122"/>
      <c r="AR205" s="81">
        <v>100</v>
      </c>
      <c r="AS205" s="81">
        <v>100</v>
      </c>
      <c r="AT205" s="81" t="s">
        <v>256</v>
      </c>
      <c r="AU205" s="81" t="s">
        <v>257</v>
      </c>
      <c r="AV205" s="81">
        <v>100</v>
      </c>
      <c r="AW205" s="81" t="s">
        <v>269</v>
      </c>
      <c r="AX205" s="81" t="s">
        <v>257</v>
      </c>
      <c r="AY205" s="81" t="s">
        <v>271</v>
      </c>
      <c r="AZ205" s="122"/>
      <c r="BA205" s="122"/>
      <c r="BB205" s="122"/>
      <c r="BC205" s="122"/>
      <c r="BD205" s="122"/>
      <c r="BE205" s="122"/>
      <c r="BF205" s="122"/>
      <c r="BG205" s="122"/>
      <c r="BH205" s="80"/>
      <c r="BI205" s="329"/>
      <c r="BJ205" s="80"/>
      <c r="BK205" s="122"/>
      <c r="BL205" s="122"/>
      <c r="BM205" s="122"/>
      <c r="BN205" s="81" t="s">
        <v>260</v>
      </c>
      <c r="BO205" s="81" t="s">
        <v>260</v>
      </c>
      <c r="BP205" s="86" t="s">
        <v>261</v>
      </c>
    </row>
    <row r="206" s="217" customFormat="1" ht="19.5" spans="1:68">
      <c r="A206" s="296">
        <v>66</v>
      </c>
      <c r="B206" s="297"/>
      <c r="C206" s="320" t="s">
        <v>525</v>
      </c>
      <c r="D206" s="368" t="s">
        <v>531</v>
      </c>
      <c r="E206" s="368"/>
      <c r="F206" s="371"/>
      <c r="G206" s="372"/>
      <c r="H206" s="372"/>
      <c r="I206" s="300">
        <f t="shared" si="116"/>
        <v>166</v>
      </c>
      <c r="J206" s="302">
        <f>SUM(J207:J208)</f>
        <v>166</v>
      </c>
      <c r="K206" s="302">
        <f t="shared" ref="K206:AQ206" si="144">SUM(K207:K208)</f>
        <v>0</v>
      </c>
      <c r="L206" s="302">
        <f t="shared" si="144"/>
        <v>0</v>
      </c>
      <c r="M206" s="302">
        <f t="shared" si="144"/>
        <v>0</v>
      </c>
      <c r="N206" s="302">
        <f t="shared" si="144"/>
        <v>0</v>
      </c>
      <c r="O206" s="302">
        <f t="shared" si="144"/>
        <v>0</v>
      </c>
      <c r="P206" s="302">
        <f t="shared" si="144"/>
        <v>0</v>
      </c>
      <c r="Q206" s="302">
        <f t="shared" si="144"/>
        <v>0</v>
      </c>
      <c r="R206" s="302">
        <f t="shared" si="144"/>
        <v>0</v>
      </c>
      <c r="S206" s="302">
        <f t="shared" si="144"/>
        <v>12</v>
      </c>
      <c r="T206" s="302">
        <f t="shared" si="144"/>
        <v>0</v>
      </c>
      <c r="U206" s="302">
        <f t="shared" si="144"/>
        <v>0</v>
      </c>
      <c r="V206" s="302">
        <f t="shared" si="144"/>
        <v>0</v>
      </c>
      <c r="W206" s="302">
        <f t="shared" si="144"/>
        <v>0</v>
      </c>
      <c r="X206" s="302">
        <f t="shared" si="144"/>
        <v>0</v>
      </c>
      <c r="Y206" s="302">
        <f t="shared" si="144"/>
        <v>0</v>
      </c>
      <c r="Z206" s="302">
        <f t="shared" si="144"/>
        <v>0</v>
      </c>
      <c r="AA206" s="302">
        <f t="shared" si="144"/>
        <v>12.5</v>
      </c>
      <c r="AB206" s="302">
        <f t="shared" si="144"/>
        <v>0</v>
      </c>
      <c r="AC206" s="302">
        <f t="shared" si="144"/>
        <v>0</v>
      </c>
      <c r="AD206" s="302">
        <f t="shared" si="144"/>
        <v>0</v>
      </c>
      <c r="AE206" s="302">
        <f t="shared" si="144"/>
        <v>0</v>
      </c>
      <c r="AF206" s="302">
        <f t="shared" si="144"/>
        <v>0</v>
      </c>
      <c r="AG206" s="302">
        <f t="shared" si="144"/>
        <v>0</v>
      </c>
      <c r="AH206" s="302">
        <f t="shared" si="144"/>
        <v>0</v>
      </c>
      <c r="AI206" s="302">
        <f t="shared" si="144"/>
        <v>0</v>
      </c>
      <c r="AJ206" s="302">
        <f t="shared" si="144"/>
        <v>0</v>
      </c>
      <c r="AK206" s="302">
        <f t="shared" si="144"/>
        <v>0</v>
      </c>
      <c r="AL206" s="302">
        <f t="shared" si="144"/>
        <v>0</v>
      </c>
      <c r="AM206" s="302">
        <f t="shared" si="144"/>
        <v>0</v>
      </c>
      <c r="AN206" s="302">
        <f t="shared" si="144"/>
        <v>0</v>
      </c>
      <c r="AO206" s="302">
        <f t="shared" si="144"/>
        <v>0</v>
      </c>
      <c r="AP206" s="302">
        <f t="shared" si="144"/>
        <v>0</v>
      </c>
      <c r="AQ206" s="302">
        <f t="shared" si="144"/>
        <v>0</v>
      </c>
      <c r="AR206" s="302">
        <v>100</v>
      </c>
      <c r="AS206" s="302">
        <v>100</v>
      </c>
      <c r="AT206" s="302" t="s">
        <v>256</v>
      </c>
      <c r="AU206" s="302" t="s">
        <v>257</v>
      </c>
      <c r="AV206" s="302">
        <v>100</v>
      </c>
      <c r="AW206" s="302" t="s">
        <v>269</v>
      </c>
      <c r="AX206" s="302" t="s">
        <v>270</v>
      </c>
      <c r="AY206" s="302" t="s">
        <v>271</v>
      </c>
      <c r="AZ206" s="302">
        <f>SUM(AZ207:AZ208)</f>
        <v>0</v>
      </c>
      <c r="BA206" s="302">
        <f t="shared" ref="BA206:BL206" si="145">SUM(BA207:BA208)</f>
        <v>0</v>
      </c>
      <c r="BB206" s="302">
        <f t="shared" si="145"/>
        <v>0</v>
      </c>
      <c r="BC206" s="302">
        <f t="shared" si="145"/>
        <v>0</v>
      </c>
      <c r="BD206" s="302">
        <f t="shared" si="145"/>
        <v>0</v>
      </c>
      <c r="BE206" s="302">
        <f t="shared" si="145"/>
        <v>0</v>
      </c>
      <c r="BF206" s="302">
        <f t="shared" si="145"/>
        <v>0</v>
      </c>
      <c r="BG206" s="302">
        <f t="shared" si="145"/>
        <v>0</v>
      </c>
      <c r="BH206" s="302">
        <f t="shared" si="145"/>
        <v>0</v>
      </c>
      <c r="BI206" s="302">
        <f t="shared" si="145"/>
        <v>0</v>
      </c>
      <c r="BJ206" s="302">
        <f t="shared" si="145"/>
        <v>0</v>
      </c>
      <c r="BK206" s="302">
        <f t="shared" si="145"/>
        <v>0</v>
      </c>
      <c r="BL206" s="302">
        <f t="shared" si="145"/>
        <v>0</v>
      </c>
      <c r="BM206" s="302">
        <f>SUM(BM207:BM207)</f>
        <v>0</v>
      </c>
      <c r="BN206" s="303" t="s">
        <v>260</v>
      </c>
      <c r="BO206" s="303" t="s">
        <v>260</v>
      </c>
      <c r="BP206" s="303" t="s">
        <v>261</v>
      </c>
    </row>
    <row r="207" ht="19.5" spans="1:68">
      <c r="A207" s="91">
        <v>66</v>
      </c>
      <c r="B207" s="304" t="s">
        <v>328</v>
      </c>
      <c r="C207" s="321" t="s">
        <v>525</v>
      </c>
      <c r="D207" s="373" t="s">
        <v>532</v>
      </c>
      <c r="E207" s="305" t="s">
        <v>273</v>
      </c>
      <c r="F207" s="306" t="s">
        <v>274</v>
      </c>
      <c r="G207" s="120" t="s">
        <v>330</v>
      </c>
      <c r="H207" s="307" t="s">
        <v>36</v>
      </c>
      <c r="I207" s="122">
        <f t="shared" si="116"/>
        <v>141</v>
      </c>
      <c r="J207" s="79">
        <v>141</v>
      </c>
      <c r="K207" s="80"/>
      <c r="L207" s="80"/>
      <c r="M207" s="80"/>
      <c r="N207" s="80"/>
      <c r="O207" s="80"/>
      <c r="P207" s="80"/>
      <c r="Q207" s="80"/>
      <c r="R207" s="80"/>
      <c r="S207" s="80">
        <v>12</v>
      </c>
      <c r="T207" s="80"/>
      <c r="U207" s="80"/>
      <c r="V207" s="80"/>
      <c r="W207" s="80"/>
      <c r="X207" s="80"/>
      <c r="Y207" s="80"/>
      <c r="Z207" s="80"/>
      <c r="AA207" s="80"/>
      <c r="AB207" s="80"/>
      <c r="AC207" s="80"/>
      <c r="AD207" s="81"/>
      <c r="AE207" s="81"/>
      <c r="AF207" s="81"/>
      <c r="AG207" s="81"/>
      <c r="AH207" s="81"/>
      <c r="AI207" s="81"/>
      <c r="AJ207" s="81"/>
      <c r="AK207" s="81"/>
      <c r="AL207" s="81"/>
      <c r="AM207" s="81"/>
      <c r="AN207" s="81"/>
      <c r="AO207" s="81"/>
      <c r="AP207" s="81"/>
      <c r="AQ207" s="81"/>
      <c r="AR207" s="81">
        <v>100</v>
      </c>
      <c r="AS207" s="81">
        <v>100</v>
      </c>
      <c r="AT207" s="81" t="s">
        <v>256</v>
      </c>
      <c r="AU207" s="81" t="s">
        <v>257</v>
      </c>
      <c r="AV207" s="81">
        <v>100</v>
      </c>
      <c r="AW207" s="81" t="s">
        <v>269</v>
      </c>
      <c r="AX207" s="81" t="s">
        <v>257</v>
      </c>
      <c r="AY207" s="81" t="s">
        <v>271</v>
      </c>
      <c r="AZ207" s="81"/>
      <c r="BA207" s="81"/>
      <c r="BB207" s="81"/>
      <c r="BC207" s="81"/>
      <c r="BD207" s="81"/>
      <c r="BE207" s="81"/>
      <c r="BF207" s="81"/>
      <c r="BG207" s="81"/>
      <c r="BH207" s="81"/>
      <c r="BI207" s="316"/>
      <c r="BJ207" s="81"/>
      <c r="BK207" s="81"/>
      <c r="BL207" s="81"/>
      <c r="BM207" s="81"/>
      <c r="BN207" s="81" t="s">
        <v>260</v>
      </c>
      <c r="BO207" s="81" t="s">
        <v>260</v>
      </c>
      <c r="BP207" s="86" t="s">
        <v>261</v>
      </c>
    </row>
    <row r="208" s="224" customFormat="1" ht="19.5" spans="1:68">
      <c r="A208" s="91">
        <v>66</v>
      </c>
      <c r="B208" s="304" t="s">
        <v>419</v>
      </c>
      <c r="C208" s="321" t="s">
        <v>525</v>
      </c>
      <c r="D208" s="373" t="s">
        <v>532</v>
      </c>
      <c r="E208" s="305" t="s">
        <v>273</v>
      </c>
      <c r="F208" s="306" t="s">
        <v>274</v>
      </c>
      <c r="G208" s="120" t="s">
        <v>279</v>
      </c>
      <c r="H208" s="307" t="s">
        <v>36</v>
      </c>
      <c r="I208" s="122">
        <f t="shared" si="116"/>
        <v>25</v>
      </c>
      <c r="J208" s="79">
        <v>25</v>
      </c>
      <c r="K208" s="80"/>
      <c r="L208" s="80"/>
      <c r="M208" s="80"/>
      <c r="N208" s="80"/>
      <c r="O208" s="133"/>
      <c r="P208" s="133"/>
      <c r="Q208" s="133"/>
      <c r="R208" s="133"/>
      <c r="S208" s="133"/>
      <c r="T208" s="133"/>
      <c r="U208" s="78"/>
      <c r="V208" s="78"/>
      <c r="W208" s="78"/>
      <c r="X208" s="78"/>
      <c r="Y208" s="78"/>
      <c r="Z208" s="78"/>
      <c r="AA208" s="78">
        <v>12.5</v>
      </c>
      <c r="AB208" s="78"/>
      <c r="AC208" s="78"/>
      <c r="AD208" s="86"/>
      <c r="AE208" s="86"/>
      <c r="AF208" s="86"/>
      <c r="AG208" s="86"/>
      <c r="AH208" s="86"/>
      <c r="AI208" s="86"/>
      <c r="AJ208" s="86"/>
      <c r="AK208" s="86"/>
      <c r="AL208" s="86"/>
      <c r="AM208" s="86"/>
      <c r="AN208" s="86"/>
      <c r="AO208" s="86"/>
      <c r="AP208" s="86"/>
      <c r="AQ208" s="86"/>
      <c r="AR208" s="86">
        <v>100</v>
      </c>
      <c r="AS208" s="86">
        <v>100</v>
      </c>
      <c r="AT208" s="86" t="s">
        <v>256</v>
      </c>
      <c r="AU208" s="81" t="s">
        <v>257</v>
      </c>
      <c r="AV208" s="86">
        <v>100</v>
      </c>
      <c r="AW208" s="81" t="s">
        <v>269</v>
      </c>
      <c r="AX208" s="81" t="s">
        <v>257</v>
      </c>
      <c r="AY208" s="81" t="s">
        <v>271</v>
      </c>
      <c r="AZ208" s="86"/>
      <c r="BA208" s="86"/>
      <c r="BB208" s="86"/>
      <c r="BC208" s="86"/>
      <c r="BD208" s="86"/>
      <c r="BE208" s="86"/>
      <c r="BF208" s="86"/>
      <c r="BG208" s="86"/>
      <c r="BH208" s="86"/>
      <c r="BI208" s="81"/>
      <c r="BJ208" s="316"/>
      <c r="BK208" s="81"/>
      <c r="BL208" s="81"/>
      <c r="BM208" s="81"/>
      <c r="BN208" s="85" t="s">
        <v>260</v>
      </c>
      <c r="BO208" s="86" t="s">
        <v>260</v>
      </c>
      <c r="BP208" s="86" t="s">
        <v>261</v>
      </c>
    </row>
    <row r="209" s="236" customFormat="1" ht="19.5" spans="1:68">
      <c r="A209" s="296">
        <v>67</v>
      </c>
      <c r="B209" s="297"/>
      <c r="C209" s="320" t="s">
        <v>525</v>
      </c>
      <c r="D209" s="368" t="s">
        <v>533</v>
      </c>
      <c r="E209" s="368"/>
      <c r="F209" s="371"/>
      <c r="G209" s="372"/>
      <c r="H209" s="372"/>
      <c r="I209" s="300">
        <f t="shared" si="116"/>
        <v>2468</v>
      </c>
      <c r="J209" s="302">
        <f>SUM(J210:J212)</f>
        <v>2468</v>
      </c>
      <c r="K209" s="302">
        <f t="shared" ref="K209:BM209" si="146">SUM(K210:K212)</f>
        <v>0</v>
      </c>
      <c r="L209" s="302">
        <f t="shared" si="146"/>
        <v>0</v>
      </c>
      <c r="M209" s="302">
        <f t="shared" si="146"/>
        <v>2</v>
      </c>
      <c r="N209" s="302">
        <f t="shared" si="146"/>
        <v>1</v>
      </c>
      <c r="O209" s="302">
        <f t="shared" si="146"/>
        <v>20.2</v>
      </c>
      <c r="P209" s="302">
        <f t="shared" si="146"/>
        <v>0</v>
      </c>
      <c r="Q209" s="302">
        <f t="shared" si="146"/>
        <v>0</v>
      </c>
      <c r="R209" s="302">
        <f t="shared" si="146"/>
        <v>0</v>
      </c>
      <c r="S209" s="302">
        <f t="shared" si="146"/>
        <v>24</v>
      </c>
      <c r="T209" s="302">
        <f t="shared" si="146"/>
        <v>0</v>
      </c>
      <c r="U209" s="302">
        <f t="shared" si="146"/>
        <v>0</v>
      </c>
      <c r="V209" s="302">
        <f t="shared" si="146"/>
        <v>0</v>
      </c>
      <c r="W209" s="302">
        <f t="shared" si="146"/>
        <v>0</v>
      </c>
      <c r="X209" s="302">
        <f t="shared" si="146"/>
        <v>0</v>
      </c>
      <c r="Y209" s="302">
        <f t="shared" si="146"/>
        <v>0</v>
      </c>
      <c r="Z209" s="302">
        <f t="shared" si="146"/>
        <v>0</v>
      </c>
      <c r="AA209" s="302">
        <f t="shared" si="146"/>
        <v>0</v>
      </c>
      <c r="AB209" s="302">
        <f t="shared" si="146"/>
        <v>0</v>
      </c>
      <c r="AC209" s="302">
        <f t="shared" si="146"/>
        <v>0</v>
      </c>
      <c r="AD209" s="302">
        <f t="shared" si="146"/>
        <v>0</v>
      </c>
      <c r="AE209" s="302">
        <f t="shared" si="146"/>
        <v>0</v>
      </c>
      <c r="AF209" s="302">
        <f t="shared" si="146"/>
        <v>0</v>
      </c>
      <c r="AG209" s="302">
        <f t="shared" si="146"/>
        <v>0</v>
      </c>
      <c r="AH209" s="302">
        <f t="shared" si="146"/>
        <v>0</v>
      </c>
      <c r="AI209" s="302">
        <f t="shared" si="146"/>
        <v>0</v>
      </c>
      <c r="AJ209" s="302">
        <f t="shared" si="146"/>
        <v>0</v>
      </c>
      <c r="AK209" s="302">
        <f t="shared" si="146"/>
        <v>0</v>
      </c>
      <c r="AL209" s="302">
        <f t="shared" si="146"/>
        <v>0</v>
      </c>
      <c r="AM209" s="302">
        <f t="shared" si="146"/>
        <v>0</v>
      </c>
      <c r="AN209" s="302">
        <f t="shared" si="146"/>
        <v>0</v>
      </c>
      <c r="AO209" s="302">
        <f t="shared" si="146"/>
        <v>0</v>
      </c>
      <c r="AP209" s="302">
        <f t="shared" si="146"/>
        <v>0</v>
      </c>
      <c r="AQ209" s="302">
        <f t="shared" si="146"/>
        <v>0</v>
      </c>
      <c r="AR209" s="302">
        <v>100</v>
      </c>
      <c r="AS209" s="302">
        <v>100</v>
      </c>
      <c r="AT209" s="302" t="s">
        <v>256</v>
      </c>
      <c r="AU209" s="302" t="s">
        <v>257</v>
      </c>
      <c r="AV209" s="302">
        <v>100</v>
      </c>
      <c r="AW209" s="302" t="s">
        <v>269</v>
      </c>
      <c r="AX209" s="302" t="s">
        <v>270</v>
      </c>
      <c r="AY209" s="302" t="s">
        <v>271</v>
      </c>
      <c r="AZ209" s="302">
        <f t="shared" si="146"/>
        <v>0</v>
      </c>
      <c r="BA209" s="302">
        <f t="shared" si="146"/>
        <v>0</v>
      </c>
      <c r="BB209" s="302">
        <f t="shared" si="146"/>
        <v>0</v>
      </c>
      <c r="BC209" s="302">
        <f t="shared" si="146"/>
        <v>0</v>
      </c>
      <c r="BD209" s="302">
        <f t="shared" si="146"/>
        <v>0</v>
      </c>
      <c r="BE209" s="302">
        <f t="shared" si="146"/>
        <v>0</v>
      </c>
      <c r="BF209" s="302">
        <f t="shared" si="146"/>
        <v>0</v>
      </c>
      <c r="BG209" s="302">
        <f t="shared" si="146"/>
        <v>0</v>
      </c>
      <c r="BH209" s="302">
        <f t="shared" si="146"/>
        <v>0</v>
      </c>
      <c r="BI209" s="302">
        <f t="shared" si="146"/>
        <v>0</v>
      </c>
      <c r="BJ209" s="302">
        <f t="shared" si="146"/>
        <v>0</v>
      </c>
      <c r="BK209" s="302">
        <f t="shared" si="146"/>
        <v>0</v>
      </c>
      <c r="BL209" s="302">
        <f t="shared" si="146"/>
        <v>0</v>
      </c>
      <c r="BM209" s="302">
        <f t="shared" si="146"/>
        <v>0</v>
      </c>
      <c r="BN209" s="303" t="s">
        <v>260</v>
      </c>
      <c r="BO209" s="303" t="s">
        <v>260</v>
      </c>
      <c r="BP209" s="303" t="s">
        <v>261</v>
      </c>
    </row>
    <row r="210" s="224" customFormat="1" ht="31.5" spans="1:68">
      <c r="A210" s="91">
        <v>67</v>
      </c>
      <c r="B210" s="304" t="s">
        <v>534</v>
      </c>
      <c r="C210" s="321" t="s">
        <v>525</v>
      </c>
      <c r="D210" s="119" t="s">
        <v>535</v>
      </c>
      <c r="E210" s="305" t="s">
        <v>273</v>
      </c>
      <c r="F210" s="306" t="s">
        <v>299</v>
      </c>
      <c r="G210" s="120" t="s">
        <v>300</v>
      </c>
      <c r="H210" s="307" t="s">
        <v>29</v>
      </c>
      <c r="I210" s="122">
        <f t="shared" si="116"/>
        <v>1317</v>
      </c>
      <c r="J210" s="78">
        <v>1317</v>
      </c>
      <c r="K210" s="78"/>
      <c r="L210" s="78"/>
      <c r="M210" s="80">
        <v>1</v>
      </c>
      <c r="N210" s="80">
        <v>1</v>
      </c>
      <c r="O210" s="79">
        <v>12.2</v>
      </c>
      <c r="P210" s="79"/>
      <c r="Q210" s="79"/>
      <c r="R210" s="79"/>
      <c r="S210" s="79"/>
      <c r="T210" s="79"/>
      <c r="U210" s="80"/>
      <c r="V210" s="80"/>
      <c r="W210" s="80"/>
      <c r="X210" s="80"/>
      <c r="Y210" s="80"/>
      <c r="Z210" s="80"/>
      <c r="AA210" s="80"/>
      <c r="AB210" s="80"/>
      <c r="AC210" s="80"/>
      <c r="AD210" s="81"/>
      <c r="AE210" s="81"/>
      <c r="AF210" s="81"/>
      <c r="AG210" s="81"/>
      <c r="AH210" s="81"/>
      <c r="AI210" s="81"/>
      <c r="AJ210" s="81"/>
      <c r="AK210" s="81"/>
      <c r="AL210" s="81"/>
      <c r="AM210" s="81"/>
      <c r="AN210" s="81"/>
      <c r="AO210" s="81"/>
      <c r="AP210" s="81"/>
      <c r="AQ210" s="81"/>
      <c r="AR210" s="81">
        <v>100</v>
      </c>
      <c r="AS210" s="81">
        <v>100</v>
      </c>
      <c r="AT210" s="81" t="s">
        <v>256</v>
      </c>
      <c r="AU210" s="81" t="s">
        <v>257</v>
      </c>
      <c r="AV210" s="81">
        <v>100</v>
      </c>
      <c r="AW210" s="81" t="s">
        <v>269</v>
      </c>
      <c r="AX210" s="81" t="s">
        <v>257</v>
      </c>
      <c r="AY210" s="81" t="s">
        <v>271</v>
      </c>
      <c r="AZ210" s="316"/>
      <c r="BA210" s="316"/>
      <c r="BB210" s="316"/>
      <c r="BC210" s="316"/>
      <c r="BD210" s="81"/>
      <c r="BE210" s="81"/>
      <c r="BF210" s="316"/>
      <c r="BG210" s="81"/>
      <c r="BH210" s="81"/>
      <c r="BI210" s="81"/>
      <c r="BJ210" s="81"/>
      <c r="BK210" s="81"/>
      <c r="BL210" s="81"/>
      <c r="BM210" s="81"/>
      <c r="BN210" s="81" t="s">
        <v>260</v>
      </c>
      <c r="BO210" s="81" t="s">
        <v>260</v>
      </c>
      <c r="BP210" s="81" t="s">
        <v>261</v>
      </c>
    </row>
    <row r="211" s="236" customFormat="1" ht="31.5" spans="1:68">
      <c r="A211" s="91">
        <v>67</v>
      </c>
      <c r="B211" s="304" t="s">
        <v>536</v>
      </c>
      <c r="C211" s="321" t="s">
        <v>525</v>
      </c>
      <c r="D211" s="119" t="s">
        <v>535</v>
      </c>
      <c r="E211" s="305" t="s">
        <v>273</v>
      </c>
      <c r="F211" s="306" t="s">
        <v>299</v>
      </c>
      <c r="G211" s="120" t="s">
        <v>300</v>
      </c>
      <c r="H211" s="307" t="s">
        <v>29</v>
      </c>
      <c r="I211" s="122">
        <f t="shared" si="116"/>
        <v>864</v>
      </c>
      <c r="J211" s="78">
        <v>864</v>
      </c>
      <c r="K211" s="78"/>
      <c r="L211" s="78"/>
      <c r="M211" s="80">
        <v>1</v>
      </c>
      <c r="N211" s="80"/>
      <c r="O211" s="80">
        <v>8</v>
      </c>
      <c r="P211" s="80"/>
      <c r="Q211" s="80"/>
      <c r="R211" s="80"/>
      <c r="S211" s="80"/>
      <c r="T211" s="80"/>
      <c r="U211" s="122"/>
      <c r="V211" s="122"/>
      <c r="W211" s="122"/>
      <c r="X211" s="80"/>
      <c r="Y211" s="80"/>
      <c r="Z211" s="80"/>
      <c r="AA211" s="80"/>
      <c r="AB211" s="80"/>
      <c r="AC211" s="80"/>
      <c r="AD211" s="122"/>
      <c r="AE211" s="122"/>
      <c r="AF211" s="122"/>
      <c r="AG211" s="122"/>
      <c r="AH211" s="80"/>
      <c r="AI211" s="80"/>
      <c r="AJ211" s="80"/>
      <c r="AK211" s="80"/>
      <c r="AL211" s="80"/>
      <c r="AM211" s="80"/>
      <c r="AN211" s="122"/>
      <c r="AO211" s="122"/>
      <c r="AP211" s="122"/>
      <c r="AQ211" s="122"/>
      <c r="AR211" s="288">
        <v>100</v>
      </c>
      <c r="AS211" s="288">
        <v>100</v>
      </c>
      <c r="AT211" s="288" t="s">
        <v>256</v>
      </c>
      <c r="AU211" s="81" t="s">
        <v>257</v>
      </c>
      <c r="AV211" s="288">
        <v>100</v>
      </c>
      <c r="AW211" s="81" t="s">
        <v>269</v>
      </c>
      <c r="AX211" s="81" t="s">
        <v>257</v>
      </c>
      <c r="AY211" s="81" t="s">
        <v>271</v>
      </c>
      <c r="AZ211" s="325"/>
      <c r="BA211" s="329"/>
      <c r="BB211" s="329"/>
      <c r="BC211" s="325"/>
      <c r="BD211" s="122"/>
      <c r="BE211" s="122"/>
      <c r="BF211" s="325"/>
      <c r="BG211" s="122"/>
      <c r="BH211" s="122"/>
      <c r="BI211" s="122"/>
      <c r="BJ211" s="122"/>
      <c r="BK211" s="122"/>
      <c r="BL211" s="122"/>
      <c r="BM211" s="122"/>
      <c r="BN211" s="81" t="s">
        <v>260</v>
      </c>
      <c r="BO211" s="81" t="s">
        <v>260</v>
      </c>
      <c r="BP211" s="81" t="s">
        <v>261</v>
      </c>
    </row>
    <row r="212" s="236" customFormat="1" ht="19.5" spans="1:68">
      <c r="A212" s="91">
        <v>67</v>
      </c>
      <c r="B212" s="304" t="s">
        <v>328</v>
      </c>
      <c r="C212" s="321" t="s">
        <v>525</v>
      </c>
      <c r="D212" s="119" t="s">
        <v>535</v>
      </c>
      <c r="E212" s="305" t="s">
        <v>273</v>
      </c>
      <c r="F212" s="306" t="s">
        <v>274</v>
      </c>
      <c r="G212" s="120" t="s">
        <v>330</v>
      </c>
      <c r="H212" s="307" t="s">
        <v>36</v>
      </c>
      <c r="I212" s="122">
        <f t="shared" si="116"/>
        <v>287</v>
      </c>
      <c r="J212" s="80">
        <v>287</v>
      </c>
      <c r="K212" s="80"/>
      <c r="L212" s="80"/>
      <c r="M212" s="80"/>
      <c r="N212" s="80"/>
      <c r="O212" s="80"/>
      <c r="P212" s="80"/>
      <c r="Q212" s="80"/>
      <c r="R212" s="80"/>
      <c r="S212" s="80">
        <v>24</v>
      </c>
      <c r="T212" s="80"/>
      <c r="U212" s="122"/>
      <c r="V212" s="80"/>
      <c r="W212" s="80"/>
      <c r="X212" s="122"/>
      <c r="Y212" s="122"/>
      <c r="Z212" s="122"/>
      <c r="AA212" s="122"/>
      <c r="AB212" s="122"/>
      <c r="AC212" s="122"/>
      <c r="AD212" s="122"/>
      <c r="AE212" s="122"/>
      <c r="AF212" s="122"/>
      <c r="AG212" s="122"/>
      <c r="AH212" s="122"/>
      <c r="AI212" s="122"/>
      <c r="AJ212" s="122"/>
      <c r="AK212" s="122"/>
      <c r="AL212" s="122"/>
      <c r="AM212" s="122"/>
      <c r="AN212" s="122"/>
      <c r="AO212" s="122"/>
      <c r="AP212" s="122"/>
      <c r="AQ212" s="122"/>
      <c r="AR212" s="81">
        <v>100</v>
      </c>
      <c r="AS212" s="81">
        <v>100</v>
      </c>
      <c r="AT212" s="81" t="s">
        <v>256</v>
      </c>
      <c r="AU212" s="81" t="s">
        <v>257</v>
      </c>
      <c r="AV212" s="81">
        <v>100</v>
      </c>
      <c r="AW212" s="81" t="s">
        <v>269</v>
      </c>
      <c r="AX212" s="81" t="s">
        <v>257</v>
      </c>
      <c r="AY212" s="81" t="s">
        <v>271</v>
      </c>
      <c r="AZ212" s="122"/>
      <c r="BA212" s="122"/>
      <c r="BB212" s="122"/>
      <c r="BC212" s="122"/>
      <c r="BD212" s="122"/>
      <c r="BE212" s="122"/>
      <c r="BF212" s="122"/>
      <c r="BG212" s="122"/>
      <c r="BH212" s="80"/>
      <c r="BI212" s="329"/>
      <c r="BJ212" s="122"/>
      <c r="BK212" s="122"/>
      <c r="BL212" s="122"/>
      <c r="BM212" s="122"/>
      <c r="BN212" s="81" t="s">
        <v>260</v>
      </c>
      <c r="BO212" s="81" t="s">
        <v>260</v>
      </c>
      <c r="BP212" s="86" t="s">
        <v>261</v>
      </c>
    </row>
    <row r="213" s="217" customFormat="1" ht="19.5" spans="1:68">
      <c r="A213" s="296">
        <v>68</v>
      </c>
      <c r="B213" s="297"/>
      <c r="C213" s="320" t="s">
        <v>525</v>
      </c>
      <c r="D213" s="368" t="s">
        <v>537</v>
      </c>
      <c r="E213" s="368"/>
      <c r="F213" s="371"/>
      <c r="G213" s="371"/>
      <c r="H213" s="371"/>
      <c r="I213" s="300">
        <f t="shared" si="116"/>
        <v>1563</v>
      </c>
      <c r="J213" s="302">
        <f>SUM(J214:J216)</f>
        <v>963</v>
      </c>
      <c r="K213" s="302">
        <f t="shared" ref="K213:AQ213" si="147">SUM(K214:K216)</f>
        <v>420</v>
      </c>
      <c r="L213" s="302">
        <f t="shared" si="147"/>
        <v>180</v>
      </c>
      <c r="M213" s="302">
        <f t="shared" si="147"/>
        <v>0</v>
      </c>
      <c r="N213" s="302">
        <f t="shared" si="147"/>
        <v>0</v>
      </c>
      <c r="O213" s="302">
        <f t="shared" si="147"/>
        <v>0</v>
      </c>
      <c r="P213" s="302">
        <f t="shared" si="147"/>
        <v>0</v>
      </c>
      <c r="Q213" s="302">
        <f t="shared" si="147"/>
        <v>0</v>
      </c>
      <c r="R213" s="302">
        <f t="shared" si="147"/>
        <v>0</v>
      </c>
      <c r="S213" s="302">
        <f t="shared" si="147"/>
        <v>17</v>
      </c>
      <c r="T213" s="302">
        <f t="shared" si="147"/>
        <v>0</v>
      </c>
      <c r="U213" s="302">
        <f t="shared" si="147"/>
        <v>0</v>
      </c>
      <c r="V213" s="302">
        <f t="shared" si="147"/>
        <v>0</v>
      </c>
      <c r="W213" s="302">
        <f t="shared" si="147"/>
        <v>0</v>
      </c>
      <c r="X213" s="302">
        <f t="shared" si="147"/>
        <v>0</v>
      </c>
      <c r="Y213" s="302">
        <f t="shared" si="147"/>
        <v>0</v>
      </c>
      <c r="Z213" s="302">
        <f t="shared" si="147"/>
        <v>0</v>
      </c>
      <c r="AA213" s="302">
        <f t="shared" si="147"/>
        <v>261.1</v>
      </c>
      <c r="AB213" s="302">
        <f t="shared" si="147"/>
        <v>0</v>
      </c>
      <c r="AC213" s="302">
        <f t="shared" si="147"/>
        <v>0</v>
      </c>
      <c r="AD213" s="302">
        <f t="shared" si="147"/>
        <v>0</v>
      </c>
      <c r="AE213" s="302">
        <f t="shared" si="147"/>
        <v>0</v>
      </c>
      <c r="AF213" s="302">
        <f t="shared" si="147"/>
        <v>0</v>
      </c>
      <c r="AG213" s="302">
        <f t="shared" si="147"/>
        <v>0</v>
      </c>
      <c r="AH213" s="302">
        <f t="shared" si="147"/>
        <v>0</v>
      </c>
      <c r="AI213" s="302">
        <f t="shared" si="147"/>
        <v>0</v>
      </c>
      <c r="AJ213" s="302">
        <f t="shared" si="147"/>
        <v>0</v>
      </c>
      <c r="AK213" s="302">
        <f t="shared" si="147"/>
        <v>0</v>
      </c>
      <c r="AL213" s="302">
        <f t="shared" si="147"/>
        <v>0</v>
      </c>
      <c r="AM213" s="302">
        <f t="shared" si="147"/>
        <v>0</v>
      </c>
      <c r="AN213" s="302">
        <f t="shared" si="147"/>
        <v>0</v>
      </c>
      <c r="AO213" s="302">
        <f t="shared" si="147"/>
        <v>0</v>
      </c>
      <c r="AP213" s="302">
        <f t="shared" si="147"/>
        <v>0</v>
      </c>
      <c r="AQ213" s="302">
        <f t="shared" si="147"/>
        <v>0</v>
      </c>
      <c r="AR213" s="302">
        <v>100</v>
      </c>
      <c r="AS213" s="302">
        <v>100</v>
      </c>
      <c r="AT213" s="302" t="s">
        <v>256</v>
      </c>
      <c r="AU213" s="302" t="s">
        <v>257</v>
      </c>
      <c r="AV213" s="302">
        <v>100</v>
      </c>
      <c r="AW213" s="302" t="s">
        <v>269</v>
      </c>
      <c r="AX213" s="302" t="s">
        <v>270</v>
      </c>
      <c r="AY213" s="302" t="s">
        <v>271</v>
      </c>
      <c r="AZ213" s="302">
        <f>SUM(AZ214:AZ216)</f>
        <v>0</v>
      </c>
      <c r="BA213" s="302">
        <f t="shared" ref="BA213:BM213" si="148">SUM(BA214:BA216)</f>
        <v>0</v>
      </c>
      <c r="BB213" s="302">
        <f t="shared" si="148"/>
        <v>0</v>
      </c>
      <c r="BC213" s="302">
        <f t="shared" si="148"/>
        <v>0</v>
      </c>
      <c r="BD213" s="302">
        <f t="shared" si="148"/>
        <v>0</v>
      </c>
      <c r="BE213" s="302">
        <f t="shared" si="148"/>
        <v>0</v>
      </c>
      <c r="BF213" s="302">
        <f t="shared" si="148"/>
        <v>0</v>
      </c>
      <c r="BG213" s="302">
        <f t="shared" si="148"/>
        <v>0</v>
      </c>
      <c r="BH213" s="302">
        <f t="shared" si="148"/>
        <v>0</v>
      </c>
      <c r="BI213" s="302">
        <f t="shared" si="148"/>
        <v>0</v>
      </c>
      <c r="BJ213" s="302">
        <f t="shared" si="148"/>
        <v>0</v>
      </c>
      <c r="BK213" s="302">
        <f t="shared" si="148"/>
        <v>1.6</v>
      </c>
      <c r="BL213" s="302">
        <f t="shared" si="148"/>
        <v>0</v>
      </c>
      <c r="BM213" s="302">
        <f t="shared" si="148"/>
        <v>0</v>
      </c>
      <c r="BN213" s="303" t="s">
        <v>260</v>
      </c>
      <c r="BO213" s="303" t="s">
        <v>260</v>
      </c>
      <c r="BP213" s="303" t="s">
        <v>261</v>
      </c>
    </row>
    <row r="214" ht="19.5" spans="1:68">
      <c r="A214" s="91">
        <v>68</v>
      </c>
      <c r="B214" s="304" t="s">
        <v>328</v>
      </c>
      <c r="C214" s="321" t="s">
        <v>525</v>
      </c>
      <c r="D214" s="373" t="s">
        <v>538</v>
      </c>
      <c r="E214" s="305" t="s">
        <v>273</v>
      </c>
      <c r="F214" s="306" t="s">
        <v>274</v>
      </c>
      <c r="G214" s="120" t="s">
        <v>330</v>
      </c>
      <c r="H214" s="307" t="s">
        <v>36</v>
      </c>
      <c r="I214" s="122">
        <f t="shared" si="116"/>
        <v>210</v>
      </c>
      <c r="J214" s="80">
        <v>210</v>
      </c>
      <c r="K214" s="80"/>
      <c r="L214" s="80"/>
      <c r="M214" s="80"/>
      <c r="N214" s="80"/>
      <c r="O214" s="79"/>
      <c r="P214" s="79"/>
      <c r="Q214" s="79"/>
      <c r="R214" s="79"/>
      <c r="S214" s="79">
        <v>17</v>
      </c>
      <c r="T214" s="79"/>
      <c r="U214" s="81"/>
      <c r="V214" s="80"/>
      <c r="W214" s="80"/>
      <c r="X214" s="80"/>
      <c r="Y214" s="80"/>
      <c r="Z214" s="80"/>
      <c r="AA214" s="80"/>
      <c r="AB214" s="80"/>
      <c r="AC214" s="80"/>
      <c r="AD214" s="81"/>
      <c r="AE214" s="81"/>
      <c r="AF214" s="81"/>
      <c r="AG214" s="81"/>
      <c r="AH214" s="81"/>
      <c r="AI214" s="81"/>
      <c r="AJ214" s="81"/>
      <c r="AK214" s="81"/>
      <c r="AL214" s="81"/>
      <c r="AM214" s="81"/>
      <c r="AN214" s="81"/>
      <c r="AO214" s="81"/>
      <c r="AP214" s="81"/>
      <c r="AQ214" s="81"/>
      <c r="AR214" s="81">
        <v>100</v>
      </c>
      <c r="AS214" s="81">
        <v>100</v>
      </c>
      <c r="AT214" s="81" t="s">
        <v>256</v>
      </c>
      <c r="AU214" s="81" t="s">
        <v>257</v>
      </c>
      <c r="AV214" s="81">
        <v>100</v>
      </c>
      <c r="AW214" s="81" t="s">
        <v>269</v>
      </c>
      <c r="AX214" s="81" t="s">
        <v>257</v>
      </c>
      <c r="AY214" s="81" t="s">
        <v>271</v>
      </c>
      <c r="AZ214" s="81"/>
      <c r="BA214" s="81"/>
      <c r="BB214" s="81"/>
      <c r="BC214" s="81"/>
      <c r="BD214" s="81"/>
      <c r="BE214" s="81"/>
      <c r="BF214" s="81"/>
      <c r="BG214" s="81"/>
      <c r="BH214" s="81"/>
      <c r="BI214" s="316"/>
      <c r="BJ214" s="81"/>
      <c r="BK214" s="81"/>
      <c r="BL214" s="81"/>
      <c r="BM214" s="81"/>
      <c r="BN214" s="81" t="s">
        <v>260</v>
      </c>
      <c r="BO214" s="81" t="s">
        <v>260</v>
      </c>
      <c r="BP214" s="86" t="s">
        <v>261</v>
      </c>
    </row>
    <row r="215" ht="19.5" spans="1:68">
      <c r="A215" s="91">
        <v>68</v>
      </c>
      <c r="B215" s="304" t="s">
        <v>419</v>
      </c>
      <c r="C215" s="321" t="s">
        <v>525</v>
      </c>
      <c r="D215" s="373" t="s">
        <v>538</v>
      </c>
      <c r="E215" s="305" t="s">
        <v>273</v>
      </c>
      <c r="F215" s="306" t="s">
        <v>274</v>
      </c>
      <c r="G215" s="120" t="s">
        <v>279</v>
      </c>
      <c r="H215" s="307" t="s">
        <v>36</v>
      </c>
      <c r="I215" s="122">
        <f t="shared" si="116"/>
        <v>753</v>
      </c>
      <c r="J215" s="80">
        <v>753</v>
      </c>
      <c r="K215" s="80"/>
      <c r="L215" s="80"/>
      <c r="M215" s="80"/>
      <c r="N215" s="80"/>
      <c r="O215" s="79"/>
      <c r="P215" s="79"/>
      <c r="Q215" s="79"/>
      <c r="R215" s="79"/>
      <c r="S215" s="79"/>
      <c r="T215" s="79"/>
      <c r="U215" s="81"/>
      <c r="V215" s="81"/>
      <c r="W215" s="81"/>
      <c r="X215" s="80"/>
      <c r="Y215" s="80"/>
      <c r="Z215" s="80"/>
      <c r="AA215" s="80">
        <v>261.1</v>
      </c>
      <c r="AB215" s="80"/>
      <c r="AC215" s="80"/>
      <c r="AD215" s="81"/>
      <c r="AE215" s="81"/>
      <c r="AF215" s="81"/>
      <c r="AG215" s="81"/>
      <c r="AH215" s="81"/>
      <c r="AI215" s="81"/>
      <c r="AJ215" s="81"/>
      <c r="AK215" s="81"/>
      <c r="AL215" s="81"/>
      <c r="AM215" s="81"/>
      <c r="AN215" s="81"/>
      <c r="AO215" s="81"/>
      <c r="AP215" s="81"/>
      <c r="AQ215" s="81"/>
      <c r="AR215" s="81">
        <v>100</v>
      </c>
      <c r="AS215" s="81">
        <v>100</v>
      </c>
      <c r="AT215" s="81" t="s">
        <v>256</v>
      </c>
      <c r="AU215" s="81" t="s">
        <v>257</v>
      </c>
      <c r="AV215" s="81">
        <v>100</v>
      </c>
      <c r="AW215" s="81" t="s">
        <v>269</v>
      </c>
      <c r="AX215" s="81" t="s">
        <v>257</v>
      </c>
      <c r="AY215" s="81" t="s">
        <v>271</v>
      </c>
      <c r="AZ215" s="81"/>
      <c r="BA215" s="81"/>
      <c r="BB215" s="81"/>
      <c r="BC215" s="81"/>
      <c r="BD215" s="81"/>
      <c r="BE215" s="81"/>
      <c r="BF215" s="81"/>
      <c r="BG215" s="81"/>
      <c r="BH215" s="81"/>
      <c r="BI215" s="81"/>
      <c r="BJ215" s="316"/>
      <c r="BK215" s="81"/>
      <c r="BL215" s="81"/>
      <c r="BM215" s="81"/>
      <c r="BN215" s="85" t="s">
        <v>260</v>
      </c>
      <c r="BO215" s="86" t="s">
        <v>260</v>
      </c>
      <c r="BP215" s="86" t="s">
        <v>261</v>
      </c>
    </row>
    <row r="216" s="217" customFormat="1" ht="19.5" spans="1:68">
      <c r="A216" s="91">
        <v>68</v>
      </c>
      <c r="B216" s="323" t="s">
        <v>539</v>
      </c>
      <c r="C216" s="321" t="s">
        <v>525</v>
      </c>
      <c r="D216" s="374" t="s">
        <v>538</v>
      </c>
      <c r="E216" s="305" t="s">
        <v>284</v>
      </c>
      <c r="F216" s="125" t="s">
        <v>285</v>
      </c>
      <c r="G216" s="125" t="s">
        <v>285</v>
      </c>
      <c r="H216" s="307" t="s">
        <v>36</v>
      </c>
      <c r="I216" s="122">
        <f t="shared" si="116"/>
        <v>600</v>
      </c>
      <c r="J216" s="8"/>
      <c r="K216" s="8">
        <v>420</v>
      </c>
      <c r="L216" s="8">
        <v>180</v>
      </c>
      <c r="M216" s="80"/>
      <c r="N216" s="80"/>
      <c r="O216" s="122"/>
      <c r="P216" s="122"/>
      <c r="Q216" s="122"/>
      <c r="R216" s="122"/>
      <c r="S216" s="122"/>
      <c r="T216" s="122"/>
      <c r="U216" s="122"/>
      <c r="V216" s="122"/>
      <c r="W216" s="122"/>
      <c r="X216" s="122"/>
      <c r="Y216" s="122"/>
      <c r="Z216" s="122"/>
      <c r="AA216" s="122"/>
      <c r="AB216" s="122"/>
      <c r="AC216" s="122"/>
      <c r="AD216" s="122"/>
      <c r="AE216" s="122"/>
      <c r="AF216" s="122"/>
      <c r="AG216" s="122"/>
      <c r="AH216" s="122"/>
      <c r="AI216" s="122"/>
      <c r="AJ216" s="122"/>
      <c r="AK216" s="122"/>
      <c r="AL216" s="122"/>
      <c r="AM216" s="122"/>
      <c r="AN216" s="122"/>
      <c r="AO216" s="122"/>
      <c r="AP216" s="122"/>
      <c r="AQ216" s="122"/>
      <c r="AR216" s="85">
        <v>100</v>
      </c>
      <c r="AS216" s="85">
        <v>100</v>
      </c>
      <c r="AT216" s="85" t="s">
        <v>256</v>
      </c>
      <c r="AU216" s="85" t="s">
        <v>257</v>
      </c>
      <c r="AV216" s="85">
        <v>100</v>
      </c>
      <c r="AW216" s="81" t="s">
        <v>269</v>
      </c>
      <c r="AX216" s="81" t="s">
        <v>257</v>
      </c>
      <c r="AY216" s="81" t="s">
        <v>271</v>
      </c>
      <c r="AZ216" s="122"/>
      <c r="BA216" s="325"/>
      <c r="BB216" s="325"/>
      <c r="BC216" s="353"/>
      <c r="BD216" s="122"/>
      <c r="BE216" s="122"/>
      <c r="BF216" s="122"/>
      <c r="BG216" s="122"/>
      <c r="BH216" s="122"/>
      <c r="BI216" s="122"/>
      <c r="BJ216" s="80"/>
      <c r="BK216" s="80">
        <v>1.6</v>
      </c>
      <c r="BL216" s="80"/>
      <c r="BM216" s="80"/>
      <c r="BN216" s="308" t="s">
        <v>260</v>
      </c>
      <c r="BO216" s="308" t="s">
        <v>260</v>
      </c>
      <c r="BP216" s="86" t="s">
        <v>261</v>
      </c>
    </row>
    <row r="217" s="217" customFormat="1" ht="19.5" spans="1:68">
      <c r="A217" s="296">
        <v>69</v>
      </c>
      <c r="B217" s="371"/>
      <c r="C217" s="320" t="s">
        <v>525</v>
      </c>
      <c r="D217" s="368" t="s">
        <v>540</v>
      </c>
      <c r="E217" s="368"/>
      <c r="F217" s="371"/>
      <c r="G217" s="371"/>
      <c r="H217" s="371"/>
      <c r="I217" s="300">
        <f t="shared" si="116"/>
        <v>2728</v>
      </c>
      <c r="J217" s="302">
        <f>SUM(J218:J221)</f>
        <v>2128</v>
      </c>
      <c r="K217" s="302">
        <f t="shared" ref="K217:AQ217" si="149">SUM(K218:K221)</f>
        <v>420</v>
      </c>
      <c r="L217" s="302">
        <f t="shared" si="149"/>
        <v>180</v>
      </c>
      <c r="M217" s="302">
        <f t="shared" si="149"/>
        <v>1</v>
      </c>
      <c r="N217" s="302">
        <f t="shared" si="149"/>
        <v>1</v>
      </c>
      <c r="O217" s="302">
        <f t="shared" si="149"/>
        <v>16.6</v>
      </c>
      <c r="P217" s="302">
        <f t="shared" si="149"/>
        <v>0</v>
      </c>
      <c r="Q217" s="302">
        <f t="shared" si="149"/>
        <v>0</v>
      </c>
      <c r="R217" s="302">
        <f t="shared" si="149"/>
        <v>0</v>
      </c>
      <c r="S217" s="302">
        <f t="shared" si="149"/>
        <v>18</v>
      </c>
      <c r="T217" s="302">
        <f t="shared" si="149"/>
        <v>0</v>
      </c>
      <c r="U217" s="302">
        <f t="shared" si="149"/>
        <v>0</v>
      </c>
      <c r="V217" s="302">
        <f t="shared" si="149"/>
        <v>0</v>
      </c>
      <c r="W217" s="302">
        <f t="shared" si="149"/>
        <v>0</v>
      </c>
      <c r="X217" s="302">
        <f t="shared" si="149"/>
        <v>0</v>
      </c>
      <c r="Y217" s="302">
        <f t="shared" si="149"/>
        <v>0</v>
      </c>
      <c r="Z217" s="302">
        <f t="shared" si="149"/>
        <v>0</v>
      </c>
      <c r="AA217" s="302">
        <f t="shared" si="149"/>
        <v>43.9</v>
      </c>
      <c r="AB217" s="302">
        <f t="shared" si="149"/>
        <v>0</v>
      </c>
      <c r="AC217" s="302">
        <f t="shared" si="149"/>
        <v>0</v>
      </c>
      <c r="AD217" s="302">
        <f t="shared" si="149"/>
        <v>0</v>
      </c>
      <c r="AE217" s="302">
        <f t="shared" si="149"/>
        <v>0</v>
      </c>
      <c r="AF217" s="302">
        <f t="shared" si="149"/>
        <v>0</v>
      </c>
      <c r="AG217" s="302">
        <f t="shared" si="149"/>
        <v>0</v>
      </c>
      <c r="AH217" s="302">
        <f t="shared" si="149"/>
        <v>0</v>
      </c>
      <c r="AI217" s="302">
        <f t="shared" si="149"/>
        <v>0</v>
      </c>
      <c r="AJ217" s="302">
        <f t="shared" si="149"/>
        <v>0</v>
      </c>
      <c r="AK217" s="302">
        <f t="shared" si="149"/>
        <v>0</v>
      </c>
      <c r="AL217" s="302">
        <f t="shared" si="149"/>
        <v>0</v>
      </c>
      <c r="AM217" s="302">
        <f t="shared" si="149"/>
        <v>0</v>
      </c>
      <c r="AN217" s="302">
        <f t="shared" si="149"/>
        <v>0</v>
      </c>
      <c r="AO217" s="302">
        <f t="shared" si="149"/>
        <v>0</v>
      </c>
      <c r="AP217" s="302">
        <f t="shared" si="149"/>
        <v>0</v>
      </c>
      <c r="AQ217" s="302">
        <f t="shared" si="149"/>
        <v>0</v>
      </c>
      <c r="AR217" s="302">
        <v>100</v>
      </c>
      <c r="AS217" s="302">
        <v>100</v>
      </c>
      <c r="AT217" s="302" t="s">
        <v>256</v>
      </c>
      <c r="AU217" s="302" t="s">
        <v>257</v>
      </c>
      <c r="AV217" s="302">
        <v>100</v>
      </c>
      <c r="AW217" s="302" t="s">
        <v>269</v>
      </c>
      <c r="AX217" s="302" t="s">
        <v>270</v>
      </c>
      <c r="AY217" s="302" t="s">
        <v>271</v>
      </c>
      <c r="AZ217" s="302">
        <f>SUM(AZ218:AZ221)</f>
        <v>0</v>
      </c>
      <c r="BA217" s="302">
        <f t="shared" ref="BA217:BM217" si="150">SUM(BA218:BA221)</f>
        <v>0</v>
      </c>
      <c r="BB217" s="302">
        <f t="shared" si="150"/>
        <v>0</v>
      </c>
      <c r="BC217" s="302">
        <f t="shared" si="150"/>
        <v>0</v>
      </c>
      <c r="BD217" s="302">
        <f t="shared" si="150"/>
        <v>0</v>
      </c>
      <c r="BE217" s="302">
        <f t="shared" si="150"/>
        <v>0</v>
      </c>
      <c r="BF217" s="302">
        <f t="shared" si="150"/>
        <v>0</v>
      </c>
      <c r="BG217" s="302">
        <f t="shared" si="150"/>
        <v>0</v>
      </c>
      <c r="BH217" s="302">
        <f t="shared" si="150"/>
        <v>0</v>
      </c>
      <c r="BI217" s="302">
        <f t="shared" si="150"/>
        <v>0</v>
      </c>
      <c r="BJ217" s="302">
        <f t="shared" si="150"/>
        <v>0</v>
      </c>
      <c r="BK217" s="302">
        <f t="shared" si="150"/>
        <v>1.6</v>
      </c>
      <c r="BL217" s="302">
        <f t="shared" si="150"/>
        <v>0</v>
      </c>
      <c r="BM217" s="302">
        <f t="shared" si="150"/>
        <v>0</v>
      </c>
      <c r="BN217" s="303" t="s">
        <v>260</v>
      </c>
      <c r="BO217" s="303" t="s">
        <v>260</v>
      </c>
      <c r="BP217" s="303" t="s">
        <v>261</v>
      </c>
    </row>
    <row r="218" s="224" customFormat="1" ht="31.5" spans="1:68">
      <c r="A218" s="91">
        <v>69</v>
      </c>
      <c r="B218" s="304" t="s">
        <v>541</v>
      </c>
      <c r="C218" s="321" t="s">
        <v>525</v>
      </c>
      <c r="D218" s="374" t="s">
        <v>542</v>
      </c>
      <c r="E218" s="305" t="s">
        <v>273</v>
      </c>
      <c r="F218" s="306" t="s">
        <v>299</v>
      </c>
      <c r="G218" s="120" t="s">
        <v>300</v>
      </c>
      <c r="H218" s="307" t="s">
        <v>36</v>
      </c>
      <c r="I218" s="122">
        <f t="shared" si="116"/>
        <v>1792</v>
      </c>
      <c r="J218" s="78">
        <v>1792</v>
      </c>
      <c r="K218" s="78"/>
      <c r="L218" s="78"/>
      <c r="M218" s="80">
        <v>1</v>
      </c>
      <c r="N218" s="80">
        <v>1</v>
      </c>
      <c r="O218" s="79">
        <v>16.6</v>
      </c>
      <c r="P218" s="79"/>
      <c r="Q218" s="79"/>
      <c r="R218" s="79"/>
      <c r="S218" s="79"/>
      <c r="T218" s="79"/>
      <c r="U218" s="80"/>
      <c r="V218" s="80"/>
      <c r="W218" s="80"/>
      <c r="X218" s="80"/>
      <c r="Y218" s="80"/>
      <c r="Z218" s="80"/>
      <c r="AA218" s="80"/>
      <c r="AB218" s="80"/>
      <c r="AC218" s="80"/>
      <c r="AD218" s="81"/>
      <c r="AE218" s="81"/>
      <c r="AF218" s="81"/>
      <c r="AG218" s="81"/>
      <c r="AH218" s="81"/>
      <c r="AI218" s="81"/>
      <c r="AJ218" s="81"/>
      <c r="AK218" s="81"/>
      <c r="AL218" s="81"/>
      <c r="AM218" s="81"/>
      <c r="AN218" s="81"/>
      <c r="AO218" s="81"/>
      <c r="AP218" s="81"/>
      <c r="AQ218" s="81"/>
      <c r="AR218" s="81">
        <v>100</v>
      </c>
      <c r="AS218" s="81">
        <v>100</v>
      </c>
      <c r="AT218" s="81" t="s">
        <v>256</v>
      </c>
      <c r="AU218" s="81" t="s">
        <v>257</v>
      </c>
      <c r="AV218" s="81">
        <v>100</v>
      </c>
      <c r="AW218" s="81" t="s">
        <v>269</v>
      </c>
      <c r="AX218" s="81" t="s">
        <v>257</v>
      </c>
      <c r="AY218" s="81" t="s">
        <v>271</v>
      </c>
      <c r="AZ218" s="316"/>
      <c r="BA218" s="316"/>
      <c r="BB218" s="316"/>
      <c r="BC218" s="316"/>
      <c r="BD218" s="81"/>
      <c r="BE218" s="81"/>
      <c r="BF218" s="316"/>
      <c r="BG218" s="81"/>
      <c r="BH218" s="81"/>
      <c r="BI218" s="81"/>
      <c r="BJ218" s="81"/>
      <c r="BK218" s="81"/>
      <c r="BL218" s="81"/>
      <c r="BM218" s="81"/>
      <c r="BN218" s="81" t="s">
        <v>260</v>
      </c>
      <c r="BO218" s="81" t="s">
        <v>260</v>
      </c>
      <c r="BP218" s="81" t="s">
        <v>261</v>
      </c>
    </row>
    <row r="219" ht="19.5" spans="1:68">
      <c r="A219" s="91">
        <v>69</v>
      </c>
      <c r="B219" s="304" t="s">
        <v>328</v>
      </c>
      <c r="C219" s="321" t="s">
        <v>525</v>
      </c>
      <c r="D219" s="373" t="s">
        <v>542</v>
      </c>
      <c r="E219" s="305" t="s">
        <v>273</v>
      </c>
      <c r="F219" s="306" t="s">
        <v>274</v>
      </c>
      <c r="G219" s="120" t="s">
        <v>330</v>
      </c>
      <c r="H219" s="307" t="s">
        <v>36</v>
      </c>
      <c r="I219" s="80">
        <f t="shared" si="116"/>
        <v>224</v>
      </c>
      <c r="J219" s="80">
        <v>224</v>
      </c>
      <c r="K219" s="80"/>
      <c r="L219" s="80"/>
      <c r="M219" s="80"/>
      <c r="N219" s="80"/>
      <c r="O219" s="80"/>
      <c r="P219" s="80"/>
      <c r="Q219" s="80"/>
      <c r="R219" s="80"/>
      <c r="S219" s="80">
        <v>18</v>
      </c>
      <c r="T219" s="80"/>
      <c r="U219" s="80"/>
      <c r="V219" s="80"/>
      <c r="W219" s="80"/>
      <c r="X219" s="80"/>
      <c r="Y219" s="80"/>
      <c r="Z219" s="80"/>
      <c r="AA219" s="80"/>
      <c r="AB219" s="80"/>
      <c r="AC219" s="80"/>
      <c r="AD219" s="80"/>
      <c r="AE219" s="80"/>
      <c r="AF219" s="80"/>
      <c r="AG219" s="80"/>
      <c r="AH219" s="80"/>
      <c r="AI219" s="80"/>
      <c r="AJ219" s="80"/>
      <c r="AK219" s="80"/>
      <c r="AL219" s="80"/>
      <c r="AM219" s="80"/>
      <c r="AN219" s="80"/>
      <c r="AO219" s="80"/>
      <c r="AP219" s="80"/>
      <c r="AQ219" s="80"/>
      <c r="AR219" s="81">
        <v>100</v>
      </c>
      <c r="AS219" s="81">
        <v>100</v>
      </c>
      <c r="AT219" s="81" t="s">
        <v>256</v>
      </c>
      <c r="AU219" s="81" t="s">
        <v>257</v>
      </c>
      <c r="AV219" s="81">
        <v>100</v>
      </c>
      <c r="AW219" s="81" t="s">
        <v>269</v>
      </c>
      <c r="AX219" s="81" t="s">
        <v>257</v>
      </c>
      <c r="AY219" s="81" t="s">
        <v>271</v>
      </c>
      <c r="AZ219" s="80"/>
      <c r="BA219" s="80"/>
      <c r="BB219" s="80"/>
      <c r="BC219" s="80"/>
      <c r="BD219" s="80"/>
      <c r="BE219" s="80"/>
      <c r="BF219" s="80"/>
      <c r="BG219" s="80"/>
      <c r="BH219" s="80"/>
      <c r="BI219" s="329"/>
      <c r="BJ219" s="80"/>
      <c r="BK219" s="80"/>
      <c r="BL219" s="80"/>
      <c r="BM219" s="80"/>
      <c r="BN219" s="81" t="s">
        <v>260</v>
      </c>
      <c r="BO219" s="81" t="s">
        <v>260</v>
      </c>
      <c r="BP219" s="86" t="s">
        <v>261</v>
      </c>
    </row>
    <row r="220" ht="19.5" spans="1:68">
      <c r="A220" s="91">
        <v>69</v>
      </c>
      <c r="B220" s="304" t="s">
        <v>419</v>
      </c>
      <c r="C220" s="321" t="s">
        <v>525</v>
      </c>
      <c r="D220" s="374" t="s">
        <v>542</v>
      </c>
      <c r="E220" s="305" t="s">
        <v>273</v>
      </c>
      <c r="F220" s="306" t="s">
        <v>274</v>
      </c>
      <c r="G220" s="120" t="s">
        <v>279</v>
      </c>
      <c r="H220" s="307" t="s">
        <v>36</v>
      </c>
      <c r="I220" s="122">
        <f t="shared" si="116"/>
        <v>112</v>
      </c>
      <c r="J220" s="80">
        <v>112</v>
      </c>
      <c r="K220" s="80"/>
      <c r="L220" s="80"/>
      <c r="M220" s="80"/>
      <c r="N220" s="80"/>
      <c r="O220" s="79"/>
      <c r="P220" s="79"/>
      <c r="Q220" s="79"/>
      <c r="R220" s="79"/>
      <c r="S220" s="79"/>
      <c r="T220" s="79"/>
      <c r="U220" s="81"/>
      <c r="V220" s="81"/>
      <c r="W220" s="81"/>
      <c r="X220" s="80"/>
      <c r="Y220" s="80"/>
      <c r="Z220" s="80"/>
      <c r="AA220" s="80">
        <v>43.9</v>
      </c>
      <c r="AB220" s="80"/>
      <c r="AC220" s="80"/>
      <c r="AD220" s="81"/>
      <c r="AE220" s="81"/>
      <c r="AF220" s="81"/>
      <c r="AG220" s="81"/>
      <c r="AH220" s="81"/>
      <c r="AI220" s="81"/>
      <c r="AJ220" s="81"/>
      <c r="AK220" s="81"/>
      <c r="AL220" s="81"/>
      <c r="AM220" s="81"/>
      <c r="AN220" s="81"/>
      <c r="AO220" s="81"/>
      <c r="AP220" s="81"/>
      <c r="AQ220" s="81"/>
      <c r="AR220" s="81">
        <v>100</v>
      </c>
      <c r="AS220" s="81">
        <v>100</v>
      </c>
      <c r="AT220" s="81" t="s">
        <v>256</v>
      </c>
      <c r="AU220" s="81" t="s">
        <v>257</v>
      </c>
      <c r="AV220" s="81">
        <v>100</v>
      </c>
      <c r="AW220" s="81" t="s">
        <v>269</v>
      </c>
      <c r="AX220" s="81" t="s">
        <v>257</v>
      </c>
      <c r="AY220" s="81" t="s">
        <v>271</v>
      </c>
      <c r="AZ220" s="81"/>
      <c r="BA220" s="81"/>
      <c r="BB220" s="81"/>
      <c r="BC220" s="81"/>
      <c r="BD220" s="81"/>
      <c r="BE220" s="81"/>
      <c r="BF220" s="81"/>
      <c r="BG220" s="81"/>
      <c r="BH220" s="81"/>
      <c r="BI220" s="81"/>
      <c r="BJ220" s="316"/>
      <c r="BK220" s="81"/>
      <c r="BL220" s="81"/>
      <c r="BM220" s="81"/>
      <c r="BN220" s="85" t="s">
        <v>260</v>
      </c>
      <c r="BO220" s="86" t="s">
        <v>260</v>
      </c>
      <c r="BP220" s="86" t="s">
        <v>261</v>
      </c>
    </row>
    <row r="221" ht="19.5" spans="1:68">
      <c r="A221" s="91">
        <v>69</v>
      </c>
      <c r="B221" s="323" t="s">
        <v>543</v>
      </c>
      <c r="C221" s="321" t="s">
        <v>525</v>
      </c>
      <c r="D221" s="373" t="s">
        <v>542</v>
      </c>
      <c r="E221" s="305" t="s">
        <v>284</v>
      </c>
      <c r="F221" s="125" t="s">
        <v>285</v>
      </c>
      <c r="G221" s="125" t="s">
        <v>285</v>
      </c>
      <c r="H221" s="307" t="s">
        <v>36</v>
      </c>
      <c r="I221" s="80">
        <f t="shared" si="116"/>
        <v>600</v>
      </c>
      <c r="J221" s="8"/>
      <c r="K221" s="8">
        <v>420</v>
      </c>
      <c r="L221" s="8">
        <v>180</v>
      </c>
      <c r="M221" s="80"/>
      <c r="N221" s="80"/>
      <c r="O221" s="80"/>
      <c r="P221" s="80"/>
      <c r="Q221" s="80"/>
      <c r="R221" s="80"/>
      <c r="S221" s="80"/>
      <c r="T221" s="80"/>
      <c r="U221" s="80"/>
      <c r="V221" s="80"/>
      <c r="W221" s="80"/>
      <c r="X221" s="80"/>
      <c r="Y221" s="80"/>
      <c r="Z221" s="80"/>
      <c r="AA221" s="80"/>
      <c r="AB221" s="80"/>
      <c r="AC221" s="80"/>
      <c r="AD221" s="80"/>
      <c r="AE221" s="80"/>
      <c r="AF221" s="80"/>
      <c r="AG221" s="80"/>
      <c r="AH221" s="80"/>
      <c r="AI221" s="80"/>
      <c r="AJ221" s="80"/>
      <c r="AK221" s="80"/>
      <c r="AL221" s="80"/>
      <c r="AM221" s="80"/>
      <c r="AN221" s="80"/>
      <c r="AO221" s="80"/>
      <c r="AP221" s="80"/>
      <c r="AQ221" s="80"/>
      <c r="AR221" s="85">
        <v>100</v>
      </c>
      <c r="AS221" s="85">
        <v>100</v>
      </c>
      <c r="AT221" s="85" t="s">
        <v>256</v>
      </c>
      <c r="AU221" s="81" t="s">
        <v>257</v>
      </c>
      <c r="AV221" s="85">
        <v>100</v>
      </c>
      <c r="AW221" s="81" t="s">
        <v>269</v>
      </c>
      <c r="AX221" s="81" t="s">
        <v>257</v>
      </c>
      <c r="AY221" s="81" t="s">
        <v>271</v>
      </c>
      <c r="AZ221" s="80"/>
      <c r="BA221" s="329"/>
      <c r="BB221" s="329"/>
      <c r="BC221" s="353"/>
      <c r="BD221" s="80"/>
      <c r="BE221" s="80"/>
      <c r="BF221" s="80"/>
      <c r="BG221" s="80"/>
      <c r="BH221" s="78"/>
      <c r="BI221" s="80"/>
      <c r="BJ221" s="80"/>
      <c r="BK221" s="80">
        <v>1.6</v>
      </c>
      <c r="BL221" s="80"/>
      <c r="BM221" s="80"/>
      <c r="BN221" s="80" t="s">
        <v>260</v>
      </c>
      <c r="BO221" s="81" t="s">
        <v>260</v>
      </c>
      <c r="BP221" s="81" t="s">
        <v>261</v>
      </c>
    </row>
    <row r="222" s="217" customFormat="1" ht="15.75" spans="1:68">
      <c r="A222" s="290" t="s">
        <v>544</v>
      </c>
      <c r="B222" s="292"/>
      <c r="C222" s="293"/>
      <c r="D222" s="375" t="s">
        <v>169</v>
      </c>
      <c r="E222" s="291"/>
      <c r="F222" s="292"/>
      <c r="G222" s="376"/>
      <c r="H222" s="376"/>
      <c r="I222" s="294">
        <f t="shared" si="116"/>
        <v>12357</v>
      </c>
      <c r="J222" s="366">
        <f>SUM(J223:J225)</f>
        <v>7943</v>
      </c>
      <c r="K222" s="366">
        <f t="shared" ref="K222:AQ222" si="151">SUM(K223:K225)</f>
        <v>2126</v>
      </c>
      <c r="L222" s="366">
        <f t="shared" si="151"/>
        <v>2288</v>
      </c>
      <c r="M222" s="366">
        <f t="shared" si="151"/>
        <v>0</v>
      </c>
      <c r="N222" s="366">
        <f t="shared" si="151"/>
        <v>0</v>
      </c>
      <c r="O222" s="366">
        <f t="shared" si="151"/>
        <v>0</v>
      </c>
      <c r="P222" s="366">
        <f t="shared" si="151"/>
        <v>0</v>
      </c>
      <c r="Q222" s="366">
        <f t="shared" si="151"/>
        <v>0</v>
      </c>
      <c r="R222" s="366">
        <f t="shared" si="151"/>
        <v>0</v>
      </c>
      <c r="S222" s="366">
        <f t="shared" si="151"/>
        <v>0</v>
      </c>
      <c r="T222" s="366">
        <f t="shared" si="151"/>
        <v>0</v>
      </c>
      <c r="U222" s="366">
        <f t="shared" si="151"/>
        <v>0</v>
      </c>
      <c r="V222" s="366">
        <f t="shared" si="151"/>
        <v>0</v>
      </c>
      <c r="W222" s="366">
        <f t="shared" si="151"/>
        <v>0</v>
      </c>
      <c r="X222" s="366">
        <f t="shared" si="151"/>
        <v>0</v>
      </c>
      <c r="Y222" s="366">
        <f t="shared" si="151"/>
        <v>0</v>
      </c>
      <c r="Z222" s="366">
        <f t="shared" si="151"/>
        <v>0</v>
      </c>
      <c r="AA222" s="366">
        <f t="shared" si="151"/>
        <v>2.8</v>
      </c>
      <c r="AB222" s="366">
        <f t="shared" si="151"/>
        <v>2</v>
      </c>
      <c r="AC222" s="366">
        <f t="shared" si="151"/>
        <v>0</v>
      </c>
      <c r="AD222" s="366">
        <f t="shared" si="151"/>
        <v>0</v>
      </c>
      <c r="AE222" s="366">
        <f t="shared" si="151"/>
        <v>1</v>
      </c>
      <c r="AF222" s="366">
        <f t="shared" si="151"/>
        <v>7.6</v>
      </c>
      <c r="AG222" s="366">
        <f t="shared" si="151"/>
        <v>0</v>
      </c>
      <c r="AH222" s="366">
        <f t="shared" si="151"/>
        <v>0</v>
      </c>
      <c r="AI222" s="366">
        <f t="shared" si="151"/>
        <v>1</v>
      </c>
      <c r="AJ222" s="366">
        <f t="shared" si="151"/>
        <v>0</v>
      </c>
      <c r="AK222" s="366">
        <f t="shared" si="151"/>
        <v>0</v>
      </c>
      <c r="AL222" s="366">
        <f t="shared" si="151"/>
        <v>0</v>
      </c>
      <c r="AM222" s="366">
        <f t="shared" si="151"/>
        <v>0</v>
      </c>
      <c r="AN222" s="366">
        <f t="shared" si="151"/>
        <v>0</v>
      </c>
      <c r="AO222" s="366">
        <f t="shared" si="151"/>
        <v>0</v>
      </c>
      <c r="AP222" s="366">
        <f t="shared" si="151"/>
        <v>0</v>
      </c>
      <c r="AQ222" s="366">
        <f t="shared" si="151"/>
        <v>0</v>
      </c>
      <c r="AR222" s="294">
        <v>100</v>
      </c>
      <c r="AS222" s="294">
        <v>100</v>
      </c>
      <c r="AT222" s="294" t="s">
        <v>264</v>
      </c>
      <c r="AU222" s="294" t="s">
        <v>257</v>
      </c>
      <c r="AV222" s="294">
        <v>100</v>
      </c>
      <c r="AW222" s="294" t="s">
        <v>265</v>
      </c>
      <c r="AX222" s="294" t="s">
        <v>257</v>
      </c>
      <c r="AY222" s="294" t="s">
        <v>266</v>
      </c>
      <c r="AZ222" s="366">
        <f>SUM(AZ223:AZ225)</f>
        <v>0</v>
      </c>
      <c r="BA222" s="366">
        <f t="shared" ref="BA222:BL222" si="152">SUM(BA223:BA225)</f>
        <v>0</v>
      </c>
      <c r="BB222" s="366">
        <f t="shared" si="152"/>
        <v>0</v>
      </c>
      <c r="BC222" s="366">
        <f t="shared" si="152"/>
        <v>0</v>
      </c>
      <c r="BD222" s="366">
        <f t="shared" si="152"/>
        <v>0</v>
      </c>
      <c r="BE222" s="366">
        <f t="shared" si="152"/>
        <v>0</v>
      </c>
      <c r="BF222" s="366">
        <f t="shared" si="152"/>
        <v>0</v>
      </c>
      <c r="BG222" s="366">
        <f t="shared" si="152"/>
        <v>0</v>
      </c>
      <c r="BH222" s="366">
        <f t="shared" si="152"/>
        <v>0</v>
      </c>
      <c r="BI222" s="366">
        <f t="shared" si="152"/>
        <v>0</v>
      </c>
      <c r="BJ222" s="366">
        <f t="shared" si="152"/>
        <v>0</v>
      </c>
      <c r="BK222" s="366">
        <f t="shared" si="152"/>
        <v>0</v>
      </c>
      <c r="BL222" s="366">
        <f t="shared" si="152"/>
        <v>0</v>
      </c>
      <c r="BM222" s="366">
        <f>SUM(BM223:BM223)</f>
        <v>0</v>
      </c>
      <c r="BN222" s="295" t="s">
        <v>260</v>
      </c>
      <c r="BO222" s="295" t="s">
        <v>260</v>
      </c>
      <c r="BP222" s="295" t="s">
        <v>261</v>
      </c>
    </row>
    <row r="223" ht="19.5" spans="1:68">
      <c r="A223" s="91">
        <v>72</v>
      </c>
      <c r="B223" s="304" t="s">
        <v>545</v>
      </c>
      <c r="C223" s="8" t="s">
        <v>546</v>
      </c>
      <c r="D223" s="202" t="s">
        <v>547</v>
      </c>
      <c r="E223" s="305" t="s">
        <v>273</v>
      </c>
      <c r="F223" s="306" t="s">
        <v>274</v>
      </c>
      <c r="G223" s="120" t="s">
        <v>279</v>
      </c>
      <c r="H223" s="307" t="s">
        <v>36</v>
      </c>
      <c r="I223" s="122">
        <f t="shared" si="116"/>
        <v>45</v>
      </c>
      <c r="J223" s="81">
        <v>45</v>
      </c>
      <c r="K223" s="80"/>
      <c r="L223" s="80"/>
      <c r="M223" s="80"/>
      <c r="N223" s="80"/>
      <c r="O223" s="81"/>
      <c r="P223" s="81"/>
      <c r="Q223" s="81"/>
      <c r="R223" s="81"/>
      <c r="S223" s="81"/>
      <c r="T223" s="81"/>
      <c r="U223" s="81"/>
      <c r="V223" s="81"/>
      <c r="W223" s="81"/>
      <c r="X223" s="81"/>
      <c r="Y223" s="81"/>
      <c r="Z223" s="81"/>
      <c r="AA223" s="81">
        <v>2.8</v>
      </c>
      <c r="AB223" s="81">
        <v>2</v>
      </c>
      <c r="AC223" s="81"/>
      <c r="AD223" s="81"/>
      <c r="AE223" s="81"/>
      <c r="AF223" s="81"/>
      <c r="AG223" s="81"/>
      <c r="AH223" s="81"/>
      <c r="AI223" s="81"/>
      <c r="AJ223" s="81"/>
      <c r="AK223" s="81"/>
      <c r="AL223" s="81"/>
      <c r="AM223" s="81"/>
      <c r="AN223" s="81"/>
      <c r="AO223" s="81"/>
      <c r="AP223" s="81"/>
      <c r="AQ223" s="81"/>
      <c r="AR223" s="81">
        <v>100</v>
      </c>
      <c r="AS223" s="81">
        <v>100</v>
      </c>
      <c r="AT223" s="81" t="s">
        <v>256</v>
      </c>
      <c r="AU223" s="81" t="s">
        <v>257</v>
      </c>
      <c r="AV223" s="81">
        <v>100</v>
      </c>
      <c r="AW223" s="81" t="s">
        <v>269</v>
      </c>
      <c r="AX223" s="81" t="s">
        <v>257</v>
      </c>
      <c r="AY223" s="81" t="s">
        <v>271</v>
      </c>
      <c r="AZ223" s="81"/>
      <c r="BA223" s="81"/>
      <c r="BB223" s="81"/>
      <c r="BC223" s="81"/>
      <c r="BD223" s="81"/>
      <c r="BE223" s="81"/>
      <c r="BF223" s="81"/>
      <c r="BG223" s="81"/>
      <c r="BH223" s="81"/>
      <c r="BI223" s="81"/>
      <c r="BJ223" s="316"/>
      <c r="BK223" s="81"/>
      <c r="BL223" s="81"/>
      <c r="BM223" s="81"/>
      <c r="BN223" s="85" t="s">
        <v>260</v>
      </c>
      <c r="BO223" s="86" t="s">
        <v>260</v>
      </c>
      <c r="BP223" s="86" t="s">
        <v>261</v>
      </c>
    </row>
    <row r="224" s="217" customFormat="1" ht="19.5" spans="1:68">
      <c r="A224" s="91">
        <v>70</v>
      </c>
      <c r="B224" s="327" t="s">
        <v>548</v>
      </c>
      <c r="C224" s="8" t="s">
        <v>546</v>
      </c>
      <c r="D224" s="202" t="s">
        <v>549</v>
      </c>
      <c r="E224" s="125" t="s">
        <v>321</v>
      </c>
      <c r="F224" s="306" t="s">
        <v>384</v>
      </c>
      <c r="G224" s="306" t="s">
        <v>385</v>
      </c>
      <c r="H224" s="307" t="s">
        <v>36</v>
      </c>
      <c r="I224" s="122">
        <f t="shared" si="116"/>
        <v>11408</v>
      </c>
      <c r="J224" s="81">
        <v>6994</v>
      </c>
      <c r="K224" s="80">
        <v>2126</v>
      </c>
      <c r="L224" s="80">
        <v>2288</v>
      </c>
      <c r="M224" s="80"/>
      <c r="N224" s="80"/>
      <c r="O224" s="214"/>
      <c r="P224" s="214"/>
      <c r="Q224" s="214"/>
      <c r="R224" s="214"/>
      <c r="S224" s="214"/>
      <c r="T224" s="214"/>
      <c r="U224" s="81"/>
      <c r="V224" s="214"/>
      <c r="W224" s="214"/>
      <c r="X224" s="214"/>
      <c r="Y224" s="214"/>
      <c r="Z224" s="214"/>
      <c r="AA224" s="214"/>
      <c r="AB224" s="214"/>
      <c r="AC224" s="214"/>
      <c r="AD224" s="214"/>
      <c r="AE224" s="214">
        <v>1</v>
      </c>
      <c r="AF224" s="214">
        <v>7.6</v>
      </c>
      <c r="AG224" s="214"/>
      <c r="AH224" s="214"/>
      <c r="AI224" s="214"/>
      <c r="AJ224" s="214"/>
      <c r="AK224" s="214"/>
      <c r="AL224" s="214"/>
      <c r="AM224" s="214"/>
      <c r="AN224" s="214"/>
      <c r="AO224" s="214"/>
      <c r="AP224" s="214"/>
      <c r="AQ224" s="214"/>
      <c r="AR224" s="81">
        <v>100</v>
      </c>
      <c r="AS224" s="81">
        <v>100</v>
      </c>
      <c r="AT224" s="81" t="s">
        <v>256</v>
      </c>
      <c r="AU224" s="81" t="s">
        <v>257</v>
      </c>
      <c r="AV224" s="81">
        <v>100</v>
      </c>
      <c r="AW224" s="81" t="s">
        <v>269</v>
      </c>
      <c r="AX224" s="81" t="s">
        <v>257</v>
      </c>
      <c r="AY224" s="81" t="s">
        <v>271</v>
      </c>
      <c r="AZ224" s="377"/>
      <c r="BA224" s="377"/>
      <c r="BB224" s="377"/>
      <c r="BC224" s="377"/>
      <c r="BD224" s="214"/>
      <c r="BE224" s="214"/>
      <c r="BF224" s="214"/>
      <c r="BG224" s="214"/>
      <c r="BH224" s="214"/>
      <c r="BI224" s="214"/>
      <c r="BJ224" s="214"/>
      <c r="BK224" s="214"/>
      <c r="BL224" s="377"/>
      <c r="BM224" s="214"/>
      <c r="BN224" s="81" t="s">
        <v>260</v>
      </c>
      <c r="BO224" s="81" t="s">
        <v>260</v>
      </c>
      <c r="BP224" s="81" t="s">
        <v>261</v>
      </c>
    </row>
    <row r="225" ht="19.5" spans="1:68">
      <c r="A225" s="91">
        <v>71</v>
      </c>
      <c r="B225" s="327" t="s">
        <v>550</v>
      </c>
      <c r="C225" s="8" t="s">
        <v>546</v>
      </c>
      <c r="D225" s="202" t="s">
        <v>551</v>
      </c>
      <c r="E225" s="125" t="s">
        <v>321</v>
      </c>
      <c r="F225" s="125" t="s">
        <v>322</v>
      </c>
      <c r="G225" s="306" t="s">
        <v>323</v>
      </c>
      <c r="H225" s="307" t="s">
        <v>36</v>
      </c>
      <c r="I225" s="122">
        <f t="shared" si="116"/>
        <v>904</v>
      </c>
      <c r="J225" s="81">
        <v>904</v>
      </c>
      <c r="K225" s="80"/>
      <c r="L225" s="80"/>
      <c r="M225" s="80"/>
      <c r="N225" s="80"/>
      <c r="O225" s="81"/>
      <c r="P225" s="81"/>
      <c r="Q225" s="81"/>
      <c r="R225" s="81"/>
      <c r="S225" s="81"/>
      <c r="T225" s="81"/>
      <c r="U225" s="81"/>
      <c r="V225" s="81"/>
      <c r="W225" s="81"/>
      <c r="X225" s="81"/>
      <c r="Y225" s="81"/>
      <c r="Z225" s="81"/>
      <c r="AA225" s="81"/>
      <c r="AB225" s="81"/>
      <c r="AC225" s="81"/>
      <c r="AD225" s="81"/>
      <c r="AE225" s="81"/>
      <c r="AF225" s="81"/>
      <c r="AG225" s="81"/>
      <c r="AH225" s="81"/>
      <c r="AI225" s="81">
        <v>1</v>
      </c>
      <c r="AJ225" s="81"/>
      <c r="AK225" s="81"/>
      <c r="AL225" s="81"/>
      <c r="AM225" s="81"/>
      <c r="AN225" s="81"/>
      <c r="AO225" s="81"/>
      <c r="AP225" s="81"/>
      <c r="AQ225" s="81"/>
      <c r="AR225" s="81">
        <v>100</v>
      </c>
      <c r="AS225" s="81">
        <v>100</v>
      </c>
      <c r="AT225" s="81" t="s">
        <v>256</v>
      </c>
      <c r="AU225" s="81" t="s">
        <v>257</v>
      </c>
      <c r="AV225" s="81">
        <v>100</v>
      </c>
      <c r="AW225" s="81" t="s">
        <v>269</v>
      </c>
      <c r="AX225" s="81" t="s">
        <v>257</v>
      </c>
      <c r="AY225" s="81" t="s">
        <v>271</v>
      </c>
      <c r="AZ225" s="81"/>
      <c r="BA225" s="81"/>
      <c r="BB225" s="81"/>
      <c r="BC225" s="81"/>
      <c r="BD225" s="316"/>
      <c r="BE225" s="316"/>
      <c r="BF225" s="81"/>
      <c r="BG225" s="81"/>
      <c r="BH225" s="81"/>
      <c r="BI225" s="81"/>
      <c r="BJ225" s="81"/>
      <c r="BK225" s="81"/>
      <c r="BL225" s="81"/>
      <c r="BM225" s="81"/>
      <c r="BN225" s="308" t="s">
        <v>260</v>
      </c>
      <c r="BO225" s="81" t="s">
        <v>260</v>
      </c>
      <c r="BP225" s="81" t="s">
        <v>261</v>
      </c>
    </row>
    <row r="226" ht="31.5" spans="1:68">
      <c r="A226" s="91" t="s">
        <v>552</v>
      </c>
      <c r="B226" s="327" t="s">
        <v>4</v>
      </c>
      <c r="C226" s="8"/>
      <c r="D226" s="378" t="s">
        <v>553</v>
      </c>
      <c r="E226" s="305" t="s">
        <v>273</v>
      </c>
      <c r="F226" s="306" t="s">
        <v>299</v>
      </c>
      <c r="G226" s="120" t="s">
        <v>300</v>
      </c>
      <c r="H226" s="120"/>
      <c r="I226" s="86">
        <f>SUM(I22,I24,I27,I28,I31,I50,I54,I60,I100,I106,I119,I130,I131,I134,I141,I142,I143,I144,I147,I148,I149,I176,I179,I182,I202,I210,I211,I218)</f>
        <v>122561</v>
      </c>
      <c r="J226" s="86">
        <f>SUM(J22,J24,J27,J28,J31,J50,J54,J60,J100,J106,J119,J130,J131,J134,J141,J142,J143,J144,J147,J148,J149,J176,J179,J182,J202,J210,J211,J218)</f>
        <v>28937</v>
      </c>
      <c r="K226" s="86">
        <f>SUM(K22,K24,K27,K28,K31,K50,K54,K60,K100,K106,K119,K130,K131,K134,K141,K142,K143,K144,K147,K148,K149,K176,K179,K182,K202,K210,K211,K218)</f>
        <v>14211</v>
      </c>
      <c r="L226" s="86">
        <f>SUM(L22,L24,L27,L28,L31,L50,L54,L60,L100,L106,L119,L130,L131,L134,L141,L142,L143,L144,L147,L148,L149,L176,L179,L182,L202,L210,L211,L218)</f>
        <v>79413</v>
      </c>
      <c r="M226" s="86">
        <f>SUM(M22,M24,M27,M28,M31,M50,M54,M60,M100,M106,M119,M130,M131,M134,M141,M142,M143,M144,M147,M148,M149,M176,M179,M182,M202,M210,M211,M218)-8</f>
        <v>20</v>
      </c>
      <c r="N226" s="86">
        <f>SUM(N22,N24,N27,N28,N31,N50,N54,N60,N100,N106,N119,N130,N131,N134,N141,N142,N143,N144,N147,N148,N149,N176,N179,N182,N202,N210,N211,N218)-1</f>
        <v>8</v>
      </c>
      <c r="O226" s="86">
        <f>SUM(O22,O24,O27,O28,O31,O50,O54,O60,O100,O106,O119,O130,O131,O134,O141,O142,O143,O144,O147,O148,O149,O176,O179,O182,O202,O210,O211,O218)</f>
        <v>265.8</v>
      </c>
      <c r="P226" s="86">
        <f>SUM(P22,P24,P27,P28,P31,P50,P54,P60,P100,P106,P119,P130,P131,P134,P141,P142,P143,P144,P147,P148,P149,P176,P179,P182,P202,P210,P211,P218)</f>
        <v>0</v>
      </c>
      <c r="Q226" s="86">
        <f>SUM(Q22,Q24,Q27,Q28,Q31,Q50,Q54,Q60,Q100,Q106,Q119,Q130,Q131,Q134,Q141,Q142,Q143,Q144,Q147,Q148,Q149,Q176,Q179,Q182,Q202,Q210,Q211,Q218)</f>
        <v>0</v>
      </c>
      <c r="R226" s="86">
        <f>SUM(R22,R24,R27,R28,R31,R50,R54,R60,R100,R106,R119,R130,R131,R134,R141,R142,R143,R144,R147,R148,R149,R176,R179,R182,R202,R210,R211,R218)-7</f>
        <v>-7</v>
      </c>
      <c r="S226" s="86">
        <f t="shared" ref="S226:X226" si="153">SUM(S22,S24,S27,S28,S31,S50,S54,S60,S100,S106,S119,S130,S131,S134,S141,S142,S143,S144,S147,S148,S149,S176,S179,S182,S202,S210,S211,S218)</f>
        <v>0</v>
      </c>
      <c r="T226" s="86">
        <f t="shared" si="153"/>
        <v>0</v>
      </c>
      <c r="U226" s="86">
        <f t="shared" si="153"/>
        <v>0</v>
      </c>
      <c r="V226" s="86">
        <f t="shared" si="153"/>
        <v>0</v>
      </c>
      <c r="W226" s="86">
        <f t="shared" si="153"/>
        <v>0</v>
      </c>
      <c r="X226" s="86">
        <f t="shared" si="153"/>
        <v>0</v>
      </c>
      <c r="Y226" s="86">
        <f t="shared" ref="Y226:AE226" si="154">SUM(Y22,Y24,Y27,Y28,Y31,Y50,Y54,Y60,Y100,Y106,Y119,Y130,Y131,Y134,Y141,Y142,Y143,Y144,Y147,Y148,Y149,Y176,Y179,Y182,Y202,Y210,Y211,Y218)</f>
        <v>0</v>
      </c>
      <c r="Z226" s="86">
        <f t="shared" si="154"/>
        <v>0</v>
      </c>
      <c r="AA226" s="86">
        <f t="shared" si="154"/>
        <v>0</v>
      </c>
      <c r="AB226" s="86">
        <f t="shared" si="154"/>
        <v>0</v>
      </c>
      <c r="AC226" s="86">
        <f t="shared" si="154"/>
        <v>0</v>
      </c>
      <c r="AD226" s="86">
        <f t="shared" si="154"/>
        <v>0</v>
      </c>
      <c r="AE226" s="86">
        <f t="shared" si="154"/>
        <v>0</v>
      </c>
      <c r="AF226" s="86">
        <f t="shared" ref="AF226:AQ226" si="155">SUM(AF22,AF24,AF27,AF28,AF31,AF50,AF54,AF60,AF100,AF106,AF119,AF130,AF131,AF134,AF141,AF142,AF143,AF144,AF147,AF148,AF149,AF176,AF179,AF182,AF202,AF210,AF211,AF218)</f>
        <v>0</v>
      </c>
      <c r="AG226" s="86">
        <f t="shared" si="155"/>
        <v>0</v>
      </c>
      <c r="AH226" s="86">
        <f t="shared" si="155"/>
        <v>0</v>
      </c>
      <c r="AI226" s="86">
        <f t="shared" si="155"/>
        <v>0</v>
      </c>
      <c r="AJ226" s="86">
        <f t="shared" si="155"/>
        <v>0</v>
      </c>
      <c r="AK226" s="86">
        <f t="shared" si="155"/>
        <v>0</v>
      </c>
      <c r="AL226" s="86">
        <f t="shared" si="155"/>
        <v>0</v>
      </c>
      <c r="AM226" s="86">
        <f t="shared" si="155"/>
        <v>0</v>
      </c>
      <c r="AN226" s="86">
        <f t="shared" si="155"/>
        <v>0</v>
      </c>
      <c r="AO226" s="86">
        <f t="shared" si="155"/>
        <v>0</v>
      </c>
      <c r="AP226" s="86">
        <f t="shared" si="155"/>
        <v>0</v>
      </c>
      <c r="AQ226" s="86">
        <f t="shared" si="155"/>
        <v>0</v>
      </c>
      <c r="AR226" s="81">
        <v>100</v>
      </c>
      <c r="AS226" s="81">
        <v>100</v>
      </c>
      <c r="AT226" s="81" t="s">
        <v>256</v>
      </c>
      <c r="AU226" s="81" t="s">
        <v>257</v>
      </c>
      <c r="AV226" s="81">
        <v>100</v>
      </c>
      <c r="AW226" s="81" t="s">
        <v>269</v>
      </c>
      <c r="AX226" s="81" t="s">
        <v>257</v>
      </c>
      <c r="AY226" s="81" t="s">
        <v>271</v>
      </c>
      <c r="AZ226" s="86">
        <f>SUM(AZ22,AZ24,AZ27,AZ28,AZ31,AZ50,AZ54,AZ60,AZ100,AZ106,AZ119,AZ130,AZ131,AZ134,AZ141,AZ143,AZ144,AZ147,AZ148,AZ149,AZ176,AZ179,AZ182,AZ202,AZ210,AZ211,AZ218)</f>
        <v>0</v>
      </c>
      <c r="BA226" s="86">
        <f t="shared" ref="BA226:BM226" si="156">SUM(BA22,BA24,BA27,BA28,BA31,BA50,BA54,BA60,BA100,BA106,BA119,BA130,BA131,BA134,BA141,BA143,BA144,BA147,BA148,BA149,BA176,BA179,BA182,BA202,BA210,BA211,BA218)</f>
        <v>0</v>
      </c>
      <c r="BB226" s="86">
        <f t="shared" si="156"/>
        <v>0</v>
      </c>
      <c r="BC226" s="86">
        <f t="shared" si="156"/>
        <v>0</v>
      </c>
      <c r="BD226" s="86">
        <f t="shared" si="156"/>
        <v>0</v>
      </c>
      <c r="BE226" s="86">
        <f t="shared" si="156"/>
        <v>0</v>
      </c>
      <c r="BF226" s="86">
        <f t="shared" si="156"/>
        <v>0</v>
      </c>
      <c r="BG226" s="86">
        <f t="shared" si="156"/>
        <v>0</v>
      </c>
      <c r="BH226" s="86">
        <f t="shared" si="156"/>
        <v>0</v>
      </c>
      <c r="BI226" s="86">
        <f t="shared" si="156"/>
        <v>0</v>
      </c>
      <c r="BJ226" s="86">
        <f t="shared" si="156"/>
        <v>0</v>
      </c>
      <c r="BK226" s="86">
        <f t="shared" si="156"/>
        <v>0</v>
      </c>
      <c r="BL226" s="86">
        <f t="shared" si="156"/>
        <v>0</v>
      </c>
      <c r="BM226" s="86">
        <f t="shared" si="156"/>
        <v>0</v>
      </c>
      <c r="BN226" s="86" t="s">
        <v>260</v>
      </c>
      <c r="BO226" s="86" t="s">
        <v>260</v>
      </c>
      <c r="BP226" s="86" t="s">
        <v>261</v>
      </c>
    </row>
    <row r="227" ht="19.5" spans="1:68">
      <c r="A227" s="91" t="s">
        <v>554</v>
      </c>
      <c r="B227" s="304" t="s">
        <v>328</v>
      </c>
      <c r="C227" s="8"/>
      <c r="D227" s="379" t="s">
        <v>553</v>
      </c>
      <c r="E227" s="305" t="s">
        <v>273</v>
      </c>
      <c r="F227" s="306" t="s">
        <v>274</v>
      </c>
      <c r="G227" s="120" t="s">
        <v>330</v>
      </c>
      <c r="H227" s="120"/>
      <c r="I227" s="122">
        <f>SUM(J227:L227)</f>
        <v>5069</v>
      </c>
      <c r="J227" s="86">
        <f t="shared" ref="J227:AQ227" si="157">SUM(J40,J44,J46,J48,J51,J55,J91,J95,J98,J103,J110,J112,J120,J115,J122,J127,J132,J135,J138,J145,J150,J152,J154,J156,J169,J171,J207,J205,J212,J214,J219)</f>
        <v>5069</v>
      </c>
      <c r="K227" s="86">
        <f t="shared" si="157"/>
        <v>0</v>
      </c>
      <c r="L227" s="86">
        <f t="shared" si="157"/>
        <v>0</v>
      </c>
      <c r="M227" s="86">
        <f t="shared" si="157"/>
        <v>0</v>
      </c>
      <c r="N227" s="86">
        <f t="shared" si="157"/>
        <v>0</v>
      </c>
      <c r="O227" s="86">
        <f t="shared" si="157"/>
        <v>0</v>
      </c>
      <c r="P227" s="86">
        <f t="shared" si="157"/>
        <v>0</v>
      </c>
      <c r="Q227" s="86">
        <f t="shared" si="157"/>
        <v>0</v>
      </c>
      <c r="R227" s="86">
        <f t="shared" si="157"/>
        <v>0</v>
      </c>
      <c r="S227" s="86">
        <f t="shared" si="157"/>
        <v>415</v>
      </c>
      <c r="T227" s="86">
        <f t="shared" si="157"/>
        <v>0</v>
      </c>
      <c r="U227" s="86">
        <f t="shared" si="157"/>
        <v>0</v>
      </c>
      <c r="V227" s="86">
        <f t="shared" si="157"/>
        <v>0</v>
      </c>
      <c r="W227" s="86">
        <f t="shared" si="157"/>
        <v>0</v>
      </c>
      <c r="X227" s="86">
        <f t="shared" si="157"/>
        <v>0</v>
      </c>
      <c r="Y227" s="86">
        <f t="shared" si="157"/>
        <v>0</v>
      </c>
      <c r="Z227" s="86">
        <f t="shared" si="157"/>
        <v>0</v>
      </c>
      <c r="AA227" s="86">
        <f t="shared" si="157"/>
        <v>0</v>
      </c>
      <c r="AB227" s="86">
        <f t="shared" si="157"/>
        <v>0</v>
      </c>
      <c r="AC227" s="86">
        <f t="shared" si="157"/>
        <v>0</v>
      </c>
      <c r="AD227" s="86">
        <f t="shared" si="157"/>
        <v>0</v>
      </c>
      <c r="AE227" s="86">
        <f t="shared" si="157"/>
        <v>0</v>
      </c>
      <c r="AF227" s="86">
        <f t="shared" si="157"/>
        <v>0</v>
      </c>
      <c r="AG227" s="86">
        <f t="shared" si="157"/>
        <v>0</v>
      </c>
      <c r="AH227" s="86">
        <f t="shared" si="157"/>
        <v>0</v>
      </c>
      <c r="AI227" s="86">
        <f t="shared" si="157"/>
        <v>0</v>
      </c>
      <c r="AJ227" s="86">
        <f t="shared" si="157"/>
        <v>0</v>
      </c>
      <c r="AK227" s="86">
        <f t="shared" si="157"/>
        <v>0</v>
      </c>
      <c r="AL227" s="86">
        <f t="shared" si="157"/>
        <v>0</v>
      </c>
      <c r="AM227" s="86">
        <f t="shared" si="157"/>
        <v>0</v>
      </c>
      <c r="AN227" s="86">
        <f t="shared" si="157"/>
        <v>0</v>
      </c>
      <c r="AO227" s="86">
        <f t="shared" si="157"/>
        <v>0</v>
      </c>
      <c r="AP227" s="86">
        <f t="shared" si="157"/>
        <v>0</v>
      </c>
      <c r="AQ227" s="86">
        <f t="shared" si="157"/>
        <v>0</v>
      </c>
      <c r="AR227" s="81">
        <v>100</v>
      </c>
      <c r="AS227" s="81">
        <v>100</v>
      </c>
      <c r="AT227" s="81" t="s">
        <v>256</v>
      </c>
      <c r="AU227" s="81" t="s">
        <v>257</v>
      </c>
      <c r="AV227" s="81">
        <v>100</v>
      </c>
      <c r="AW227" s="81" t="s">
        <v>269</v>
      </c>
      <c r="AX227" s="81" t="s">
        <v>257</v>
      </c>
      <c r="AY227" s="81" t="s">
        <v>271</v>
      </c>
      <c r="AZ227" s="86">
        <f t="shared" ref="AZ227:BM227" si="158">SUM(AZ40,AZ44,AZ46,AZ48,AZ51,AZ55,AZ91,AZ95,AZ98,AZ103,AZ110,AZ112,AZ120,AZ115,AZ122,AZ127,AZ132,AZ135,AZ138,AZ145,AZ150,AZ152,AZ154,AZ156,AZ169,AZ171,AZ207,AZ205,AZ212,AZ214,AZ219)</f>
        <v>0</v>
      </c>
      <c r="BA227" s="86">
        <f t="shared" si="158"/>
        <v>0</v>
      </c>
      <c r="BB227" s="86">
        <f t="shared" si="158"/>
        <v>0</v>
      </c>
      <c r="BC227" s="86">
        <f t="shared" si="158"/>
        <v>0</v>
      </c>
      <c r="BD227" s="86">
        <f t="shared" si="158"/>
        <v>0</v>
      </c>
      <c r="BE227" s="86">
        <f t="shared" si="158"/>
        <v>0</v>
      </c>
      <c r="BF227" s="86">
        <f t="shared" si="158"/>
        <v>0</v>
      </c>
      <c r="BG227" s="86">
        <f t="shared" si="158"/>
        <v>0</v>
      </c>
      <c r="BH227" s="86">
        <f t="shared" si="158"/>
        <v>0</v>
      </c>
      <c r="BI227" s="86">
        <f t="shared" si="158"/>
        <v>0</v>
      </c>
      <c r="BJ227" s="86">
        <f t="shared" si="158"/>
        <v>0</v>
      </c>
      <c r="BK227" s="86">
        <f t="shared" si="158"/>
        <v>0</v>
      </c>
      <c r="BL227" s="86">
        <f t="shared" si="158"/>
        <v>0</v>
      </c>
      <c r="BM227" s="86">
        <f t="shared" si="158"/>
        <v>0</v>
      </c>
      <c r="BN227" s="86" t="s">
        <v>260</v>
      </c>
      <c r="BO227" s="86" t="s">
        <v>260</v>
      </c>
      <c r="BP227" s="86" t="s">
        <v>261</v>
      </c>
    </row>
    <row r="228" ht="19.5" spans="1:68">
      <c r="A228" s="91" t="s">
        <v>555</v>
      </c>
      <c r="B228" s="327" t="s">
        <v>556</v>
      </c>
      <c r="C228" s="8"/>
      <c r="D228" s="379" t="s">
        <v>553</v>
      </c>
      <c r="E228" s="305" t="s">
        <v>273</v>
      </c>
      <c r="F228" s="306" t="s">
        <v>274</v>
      </c>
      <c r="G228" s="120" t="s">
        <v>289</v>
      </c>
      <c r="H228" s="120"/>
      <c r="I228" s="86">
        <f t="shared" ref="I228:AQ228" si="159">SUM(I16,I32,I41,I42,I61,I62,I63,I64,I92,I96)</f>
        <v>1428</v>
      </c>
      <c r="J228" s="86">
        <f t="shared" si="159"/>
        <v>1428</v>
      </c>
      <c r="K228" s="86">
        <f t="shared" si="159"/>
        <v>0</v>
      </c>
      <c r="L228" s="86">
        <f t="shared" si="159"/>
        <v>0</v>
      </c>
      <c r="M228" s="86">
        <f t="shared" si="159"/>
        <v>0</v>
      </c>
      <c r="N228" s="86">
        <f t="shared" si="159"/>
        <v>0</v>
      </c>
      <c r="O228" s="86">
        <f t="shared" si="159"/>
        <v>0</v>
      </c>
      <c r="P228" s="86">
        <f t="shared" si="159"/>
        <v>0</v>
      </c>
      <c r="Q228" s="86">
        <f t="shared" si="159"/>
        <v>0</v>
      </c>
      <c r="R228" s="86">
        <f t="shared" si="159"/>
        <v>0</v>
      </c>
      <c r="S228" s="86">
        <f t="shared" si="159"/>
        <v>0</v>
      </c>
      <c r="T228" s="86">
        <f t="shared" si="159"/>
        <v>10</v>
      </c>
      <c r="U228" s="86">
        <f t="shared" si="159"/>
        <v>0</v>
      </c>
      <c r="V228" s="86">
        <f t="shared" si="159"/>
        <v>0</v>
      </c>
      <c r="W228" s="86">
        <f t="shared" si="159"/>
        <v>0</v>
      </c>
      <c r="X228" s="86">
        <f t="shared" si="159"/>
        <v>0</v>
      </c>
      <c r="Y228" s="86">
        <f t="shared" si="159"/>
        <v>0</v>
      </c>
      <c r="Z228" s="86">
        <f t="shared" si="159"/>
        <v>0</v>
      </c>
      <c r="AA228" s="86">
        <f t="shared" si="159"/>
        <v>0</v>
      </c>
      <c r="AB228" s="86">
        <f t="shared" si="159"/>
        <v>0</v>
      </c>
      <c r="AC228" s="86">
        <f t="shared" si="159"/>
        <v>0</v>
      </c>
      <c r="AD228" s="86">
        <f t="shared" si="159"/>
        <v>0</v>
      </c>
      <c r="AE228" s="86">
        <f t="shared" si="159"/>
        <v>0</v>
      </c>
      <c r="AF228" s="86">
        <f t="shared" si="159"/>
        <v>0</v>
      </c>
      <c r="AG228" s="86">
        <f t="shared" si="159"/>
        <v>0</v>
      </c>
      <c r="AH228" s="86">
        <f t="shared" si="159"/>
        <v>0</v>
      </c>
      <c r="AI228" s="86">
        <f t="shared" si="159"/>
        <v>0</v>
      </c>
      <c r="AJ228" s="86">
        <f t="shared" si="159"/>
        <v>0</v>
      </c>
      <c r="AK228" s="86">
        <f t="shared" si="159"/>
        <v>0</v>
      </c>
      <c r="AL228" s="86">
        <f t="shared" si="159"/>
        <v>0</v>
      </c>
      <c r="AM228" s="86">
        <f t="shared" si="159"/>
        <v>0</v>
      </c>
      <c r="AN228" s="86">
        <f t="shared" si="159"/>
        <v>0</v>
      </c>
      <c r="AO228" s="86">
        <f t="shared" si="159"/>
        <v>0</v>
      </c>
      <c r="AP228" s="86">
        <f t="shared" si="159"/>
        <v>0</v>
      </c>
      <c r="AQ228" s="86">
        <f t="shared" si="159"/>
        <v>0</v>
      </c>
      <c r="AR228" s="288">
        <v>100</v>
      </c>
      <c r="AS228" s="288">
        <v>100</v>
      </c>
      <c r="AT228" s="288" t="s">
        <v>256</v>
      </c>
      <c r="AU228" s="81" t="s">
        <v>257</v>
      </c>
      <c r="AV228" s="288">
        <v>100</v>
      </c>
      <c r="AW228" s="81" t="s">
        <v>269</v>
      </c>
      <c r="AX228" s="81" t="s">
        <v>257</v>
      </c>
      <c r="AY228" s="81" t="s">
        <v>271</v>
      </c>
      <c r="AZ228" s="86">
        <f t="shared" ref="AZ228:BM228" si="160">SUM(AZ16,AZ32,AZ41,AZ42,AZ61,AZ62,AZ63,AZ64,AZ92,AZ96)</f>
        <v>0</v>
      </c>
      <c r="BA228" s="86">
        <f t="shared" si="160"/>
        <v>0</v>
      </c>
      <c r="BB228" s="86">
        <f t="shared" si="160"/>
        <v>0</v>
      </c>
      <c r="BC228" s="86">
        <f t="shared" si="160"/>
        <v>0</v>
      </c>
      <c r="BD228" s="86">
        <f t="shared" si="160"/>
        <v>0</v>
      </c>
      <c r="BE228" s="86">
        <f t="shared" si="160"/>
        <v>0</v>
      </c>
      <c r="BF228" s="86">
        <f t="shared" si="160"/>
        <v>0</v>
      </c>
      <c r="BG228" s="86">
        <f t="shared" si="160"/>
        <v>0</v>
      </c>
      <c r="BH228" s="86">
        <f t="shared" si="160"/>
        <v>0</v>
      </c>
      <c r="BI228" s="86">
        <f t="shared" si="160"/>
        <v>0</v>
      </c>
      <c r="BJ228" s="86">
        <f t="shared" si="160"/>
        <v>0</v>
      </c>
      <c r="BK228" s="86">
        <f t="shared" si="160"/>
        <v>0</v>
      </c>
      <c r="BL228" s="86">
        <f t="shared" si="160"/>
        <v>0</v>
      </c>
      <c r="BM228" s="86">
        <f t="shared" si="160"/>
        <v>0</v>
      </c>
      <c r="BN228" s="86" t="s">
        <v>260</v>
      </c>
      <c r="BO228" s="86" t="s">
        <v>260</v>
      </c>
      <c r="BP228" s="86" t="s">
        <v>261</v>
      </c>
    </row>
    <row r="229" ht="19.5" spans="1:68">
      <c r="A229" s="91" t="s">
        <v>557</v>
      </c>
      <c r="B229" s="304" t="s">
        <v>558</v>
      </c>
      <c r="C229" s="8"/>
      <c r="D229" s="379" t="s">
        <v>553</v>
      </c>
      <c r="E229" s="305" t="s">
        <v>273</v>
      </c>
      <c r="F229" s="306" t="s">
        <v>274</v>
      </c>
      <c r="G229" s="120" t="s">
        <v>275</v>
      </c>
      <c r="H229" s="120"/>
      <c r="I229" s="122">
        <f>SUM(J229:L229)</f>
        <v>472</v>
      </c>
      <c r="J229" s="86">
        <f>SUM(J9,J13,J19,J69,,J74,J160,J164,J167,J173,J177,J180,J183,J186,J188,J195)</f>
        <v>472</v>
      </c>
      <c r="K229" s="86">
        <f t="shared" ref="K229:AQ229" si="161">SUM(K9,K13,K19,K69,,K74,K160,K164,K167,K173,K177,K180,K183,K186,K188,K195)</f>
        <v>0</v>
      </c>
      <c r="L229" s="86">
        <f t="shared" si="161"/>
        <v>0</v>
      </c>
      <c r="M229" s="86">
        <f t="shared" si="161"/>
        <v>0</v>
      </c>
      <c r="N229" s="86">
        <f t="shared" si="161"/>
        <v>0</v>
      </c>
      <c r="O229" s="86">
        <f t="shared" si="161"/>
        <v>0</v>
      </c>
      <c r="P229" s="86">
        <f t="shared" si="161"/>
        <v>0</v>
      </c>
      <c r="Q229" s="86">
        <f t="shared" si="161"/>
        <v>0</v>
      </c>
      <c r="R229" s="86">
        <f t="shared" si="161"/>
        <v>0</v>
      </c>
      <c r="S229" s="86">
        <f t="shared" si="161"/>
        <v>0</v>
      </c>
      <c r="T229" s="86">
        <f t="shared" si="161"/>
        <v>0</v>
      </c>
      <c r="U229" s="86">
        <f t="shared" si="161"/>
        <v>0</v>
      </c>
      <c r="V229" s="86">
        <f t="shared" si="161"/>
        <v>0</v>
      </c>
      <c r="W229" s="86">
        <f t="shared" si="161"/>
        <v>18</v>
      </c>
      <c r="X229" s="86">
        <f t="shared" si="161"/>
        <v>49</v>
      </c>
      <c r="Y229" s="86">
        <f t="shared" si="161"/>
        <v>54</v>
      </c>
      <c r="Z229" s="86">
        <f t="shared" si="161"/>
        <v>105.7</v>
      </c>
      <c r="AA229" s="86">
        <f t="shared" si="161"/>
        <v>0</v>
      </c>
      <c r="AB229" s="86">
        <f t="shared" si="161"/>
        <v>0</v>
      </c>
      <c r="AC229" s="86">
        <f t="shared" si="161"/>
        <v>0</v>
      </c>
      <c r="AD229" s="86">
        <f t="shared" si="161"/>
        <v>0</v>
      </c>
      <c r="AE229" s="86">
        <f t="shared" si="161"/>
        <v>0</v>
      </c>
      <c r="AF229" s="86">
        <f t="shared" si="161"/>
        <v>0</v>
      </c>
      <c r="AG229" s="86">
        <f t="shared" si="161"/>
        <v>0</v>
      </c>
      <c r="AH229" s="86">
        <f t="shared" si="161"/>
        <v>0</v>
      </c>
      <c r="AI229" s="86">
        <f t="shared" si="161"/>
        <v>0</v>
      </c>
      <c r="AJ229" s="86">
        <f t="shared" si="161"/>
        <v>0</v>
      </c>
      <c r="AK229" s="86">
        <f t="shared" si="161"/>
        <v>0</v>
      </c>
      <c r="AL229" s="86">
        <f t="shared" si="161"/>
        <v>0</v>
      </c>
      <c r="AM229" s="86">
        <f t="shared" si="161"/>
        <v>0</v>
      </c>
      <c r="AN229" s="86">
        <f t="shared" si="161"/>
        <v>0</v>
      </c>
      <c r="AO229" s="86">
        <f t="shared" si="161"/>
        <v>0</v>
      </c>
      <c r="AP229" s="86">
        <f t="shared" si="161"/>
        <v>0</v>
      </c>
      <c r="AQ229" s="86">
        <f t="shared" si="161"/>
        <v>0</v>
      </c>
      <c r="AR229" s="288">
        <v>100</v>
      </c>
      <c r="AS229" s="288">
        <v>100</v>
      </c>
      <c r="AT229" s="288" t="s">
        <v>256</v>
      </c>
      <c r="AU229" s="81" t="s">
        <v>257</v>
      </c>
      <c r="AV229" s="288">
        <v>100</v>
      </c>
      <c r="AW229" s="81" t="s">
        <v>269</v>
      </c>
      <c r="AX229" s="81" t="s">
        <v>257</v>
      </c>
      <c r="AY229" s="81" t="s">
        <v>271</v>
      </c>
      <c r="AZ229" s="86">
        <f>SUM(AZ9,AZ13,AZ19,AZ69,,AZ74,AZ160,AZ164,AZ167,AZ173,AZ177,AZ180,AZ183,AZ186,AZ188,AZ195)</f>
        <v>0</v>
      </c>
      <c r="BA229" s="86">
        <f t="shared" ref="BA229:BM229" si="162">SUM(BA9,BA13,BA19,BA69,,BA74,BA160,BA164,BA167,BA173,BA177,BA180,BA183,BA186,BA188,BA195)</f>
        <v>0</v>
      </c>
      <c r="BB229" s="86">
        <f t="shared" si="162"/>
        <v>0</v>
      </c>
      <c r="BC229" s="86">
        <f t="shared" si="162"/>
        <v>0</v>
      </c>
      <c r="BD229" s="86">
        <f t="shared" si="162"/>
        <v>0</v>
      </c>
      <c r="BE229" s="86">
        <f t="shared" si="162"/>
        <v>0</v>
      </c>
      <c r="BF229" s="86">
        <f t="shared" si="162"/>
        <v>0</v>
      </c>
      <c r="BG229" s="86">
        <f t="shared" si="162"/>
        <v>0</v>
      </c>
      <c r="BH229" s="86">
        <f t="shared" si="162"/>
        <v>0</v>
      </c>
      <c r="BI229" s="86">
        <f t="shared" si="162"/>
        <v>0</v>
      </c>
      <c r="BJ229" s="86">
        <f t="shared" si="162"/>
        <v>0</v>
      </c>
      <c r="BK229" s="86">
        <f t="shared" si="162"/>
        <v>0</v>
      </c>
      <c r="BL229" s="86">
        <f t="shared" si="162"/>
        <v>0</v>
      </c>
      <c r="BM229" s="86">
        <f t="shared" si="162"/>
        <v>0</v>
      </c>
      <c r="BN229" s="81" t="s">
        <v>260</v>
      </c>
      <c r="BO229" s="81" t="s">
        <v>260</v>
      </c>
      <c r="BP229" s="81" t="s">
        <v>261</v>
      </c>
    </row>
    <row r="230" ht="19.5" spans="1:68">
      <c r="A230" s="91" t="s">
        <v>559</v>
      </c>
      <c r="B230" s="380" t="s">
        <v>46</v>
      </c>
      <c r="C230" s="91"/>
      <c r="D230" s="379" t="s">
        <v>553</v>
      </c>
      <c r="E230" s="305" t="s">
        <v>273</v>
      </c>
      <c r="F230" s="306" t="s">
        <v>274</v>
      </c>
      <c r="G230" s="120" t="s">
        <v>279</v>
      </c>
      <c r="H230" s="120"/>
      <c r="I230" s="214">
        <f>SUM(I11,I36,I52,I56,I107,I113,I116,I203,I208,I215,I220,I223)</f>
        <v>1741</v>
      </c>
      <c r="J230" s="214">
        <f>SUM(J11,J36,J52,J56,J107,J113,J116,J203,J208,J215,J220,J223)</f>
        <v>1741</v>
      </c>
      <c r="K230" s="214">
        <f t="shared" ref="K230:AQ230" si="163">SUM(K11,K36,K52,K56,K107,K113,K116,K203,K208,K215,K220,K223)</f>
        <v>0</v>
      </c>
      <c r="L230" s="214">
        <f t="shared" si="163"/>
        <v>0</v>
      </c>
      <c r="M230" s="214">
        <f t="shared" si="163"/>
        <v>0</v>
      </c>
      <c r="N230" s="214">
        <f t="shared" si="163"/>
        <v>0</v>
      </c>
      <c r="O230" s="214">
        <f t="shared" si="163"/>
        <v>0</v>
      </c>
      <c r="P230" s="214">
        <f t="shared" si="163"/>
        <v>0</v>
      </c>
      <c r="Q230" s="214">
        <f t="shared" si="163"/>
        <v>0</v>
      </c>
      <c r="R230" s="214">
        <f t="shared" si="163"/>
        <v>0</v>
      </c>
      <c r="S230" s="214">
        <f t="shared" si="163"/>
        <v>0</v>
      </c>
      <c r="T230" s="214">
        <f t="shared" si="163"/>
        <v>0</v>
      </c>
      <c r="U230" s="214">
        <f t="shared" si="163"/>
        <v>0</v>
      </c>
      <c r="V230" s="214">
        <f t="shared" si="163"/>
        <v>0</v>
      </c>
      <c r="W230" s="214">
        <f t="shared" si="163"/>
        <v>0</v>
      </c>
      <c r="X230" s="214">
        <f t="shared" si="163"/>
        <v>0</v>
      </c>
      <c r="Y230" s="214">
        <f t="shared" si="163"/>
        <v>0</v>
      </c>
      <c r="Z230" s="214">
        <f t="shared" si="163"/>
        <v>0</v>
      </c>
      <c r="AA230" s="214">
        <f t="shared" si="163"/>
        <v>589.5</v>
      </c>
      <c r="AB230" s="214">
        <f t="shared" si="163"/>
        <v>4</v>
      </c>
      <c r="AC230" s="214">
        <f t="shared" si="163"/>
        <v>0</v>
      </c>
      <c r="AD230" s="214">
        <f t="shared" si="163"/>
        <v>0</v>
      </c>
      <c r="AE230" s="214">
        <f t="shared" si="163"/>
        <v>0</v>
      </c>
      <c r="AF230" s="214">
        <f t="shared" si="163"/>
        <v>0</v>
      </c>
      <c r="AG230" s="214">
        <f t="shared" si="163"/>
        <v>0</v>
      </c>
      <c r="AH230" s="214">
        <f t="shared" si="163"/>
        <v>0</v>
      </c>
      <c r="AI230" s="214">
        <f t="shared" si="163"/>
        <v>0</v>
      </c>
      <c r="AJ230" s="214">
        <f t="shared" si="163"/>
        <v>0</v>
      </c>
      <c r="AK230" s="214">
        <f t="shared" si="163"/>
        <v>0</v>
      </c>
      <c r="AL230" s="214">
        <f t="shared" si="163"/>
        <v>0</v>
      </c>
      <c r="AM230" s="214">
        <f t="shared" si="163"/>
        <v>0</v>
      </c>
      <c r="AN230" s="214">
        <f t="shared" si="163"/>
        <v>0</v>
      </c>
      <c r="AO230" s="214">
        <f t="shared" si="163"/>
        <v>0</v>
      </c>
      <c r="AP230" s="214">
        <f t="shared" si="163"/>
        <v>0</v>
      </c>
      <c r="AQ230" s="214">
        <f t="shared" si="163"/>
        <v>0</v>
      </c>
      <c r="AR230" s="81">
        <v>100</v>
      </c>
      <c r="AS230" s="81">
        <v>100</v>
      </c>
      <c r="AT230" s="81" t="s">
        <v>256</v>
      </c>
      <c r="AU230" s="81" t="s">
        <v>257</v>
      </c>
      <c r="AV230" s="81">
        <v>100</v>
      </c>
      <c r="AW230" s="81" t="s">
        <v>269</v>
      </c>
      <c r="AX230" s="81" t="s">
        <v>257</v>
      </c>
      <c r="AY230" s="81" t="s">
        <v>271</v>
      </c>
      <c r="AZ230" s="214">
        <f t="shared" ref="AZ230:BM230" si="164">SUM(AZ11,AZ36,AZ52,AZ56,AZ107,AZ113,AZ116,AZ203,AZ208,AZ215,AZ220,AZ223)</f>
        <v>0</v>
      </c>
      <c r="BA230" s="214">
        <f t="shared" si="164"/>
        <v>0</v>
      </c>
      <c r="BB230" s="214">
        <f t="shared" si="164"/>
        <v>0</v>
      </c>
      <c r="BC230" s="214">
        <f t="shared" si="164"/>
        <v>0</v>
      </c>
      <c r="BD230" s="214">
        <f t="shared" si="164"/>
        <v>0</v>
      </c>
      <c r="BE230" s="214">
        <f t="shared" si="164"/>
        <v>0</v>
      </c>
      <c r="BF230" s="214">
        <f t="shared" si="164"/>
        <v>0</v>
      </c>
      <c r="BG230" s="214">
        <f t="shared" si="164"/>
        <v>0</v>
      </c>
      <c r="BH230" s="214">
        <f t="shared" si="164"/>
        <v>0</v>
      </c>
      <c r="BI230" s="214">
        <f t="shared" si="164"/>
        <v>0</v>
      </c>
      <c r="BJ230" s="214">
        <f t="shared" si="164"/>
        <v>0</v>
      </c>
      <c r="BK230" s="214">
        <f t="shared" si="164"/>
        <v>0</v>
      </c>
      <c r="BL230" s="214">
        <f t="shared" si="164"/>
        <v>0</v>
      </c>
      <c r="BM230" s="214">
        <f t="shared" si="164"/>
        <v>0</v>
      </c>
      <c r="BN230" s="85" t="s">
        <v>260</v>
      </c>
      <c r="BO230" s="86" t="s">
        <v>260</v>
      </c>
      <c r="BP230" s="86" t="s">
        <v>261</v>
      </c>
    </row>
    <row r="231" ht="19.5" spans="1:68">
      <c r="A231" s="381" t="s">
        <v>560</v>
      </c>
      <c r="B231" s="380" t="s">
        <v>561</v>
      </c>
      <c r="C231" s="8"/>
      <c r="D231" s="379" t="s">
        <v>553</v>
      </c>
      <c r="E231" s="125" t="s">
        <v>321</v>
      </c>
      <c r="F231" s="306" t="s">
        <v>384</v>
      </c>
      <c r="G231" s="306" t="s">
        <v>385</v>
      </c>
      <c r="H231" s="306"/>
      <c r="I231" s="122">
        <f>SUM(I81,I224)</f>
        <v>30286</v>
      </c>
      <c r="J231" s="122">
        <f t="shared" ref="J231:AQ231" si="165">SUM(J81,J224)</f>
        <v>18127</v>
      </c>
      <c r="K231" s="122">
        <f t="shared" si="165"/>
        <v>2126</v>
      </c>
      <c r="L231" s="122">
        <f t="shared" si="165"/>
        <v>10033</v>
      </c>
      <c r="M231" s="122">
        <f t="shared" si="165"/>
        <v>0</v>
      </c>
      <c r="N231" s="122">
        <f t="shared" si="165"/>
        <v>0</v>
      </c>
      <c r="O231" s="122">
        <f t="shared" si="165"/>
        <v>0</v>
      </c>
      <c r="P231" s="122">
        <f t="shared" si="165"/>
        <v>0</v>
      </c>
      <c r="Q231" s="122">
        <f t="shared" si="165"/>
        <v>0</v>
      </c>
      <c r="R231" s="122">
        <f t="shared" si="165"/>
        <v>0</v>
      </c>
      <c r="S231" s="122">
        <f t="shared" si="165"/>
        <v>0</v>
      </c>
      <c r="T231" s="122">
        <f t="shared" si="165"/>
        <v>0</v>
      </c>
      <c r="U231" s="122">
        <f t="shared" si="165"/>
        <v>0</v>
      </c>
      <c r="V231" s="122">
        <f t="shared" si="165"/>
        <v>0</v>
      </c>
      <c r="W231" s="122">
        <f t="shared" si="165"/>
        <v>0</v>
      </c>
      <c r="X231" s="122">
        <f t="shared" si="165"/>
        <v>0</v>
      </c>
      <c r="Y231" s="122">
        <f t="shared" si="165"/>
        <v>0</v>
      </c>
      <c r="Z231" s="122">
        <f t="shared" si="165"/>
        <v>0</v>
      </c>
      <c r="AA231" s="122">
        <f t="shared" si="165"/>
        <v>0</v>
      </c>
      <c r="AB231" s="122">
        <f t="shared" si="165"/>
        <v>0</v>
      </c>
      <c r="AC231" s="122">
        <f t="shared" si="165"/>
        <v>0</v>
      </c>
      <c r="AD231" s="122">
        <f t="shared" si="165"/>
        <v>0</v>
      </c>
      <c r="AE231" s="122">
        <f t="shared" si="165"/>
        <v>2</v>
      </c>
      <c r="AF231" s="122">
        <f t="shared" si="165"/>
        <v>20</v>
      </c>
      <c r="AG231" s="122">
        <f t="shared" si="165"/>
        <v>0</v>
      </c>
      <c r="AH231" s="122">
        <f t="shared" si="165"/>
        <v>0</v>
      </c>
      <c r="AI231" s="122">
        <f t="shared" si="165"/>
        <v>0</v>
      </c>
      <c r="AJ231" s="122">
        <f t="shared" si="165"/>
        <v>0</v>
      </c>
      <c r="AK231" s="122">
        <f t="shared" si="165"/>
        <v>0</v>
      </c>
      <c r="AL231" s="122">
        <f t="shared" si="165"/>
        <v>0</v>
      </c>
      <c r="AM231" s="122">
        <f t="shared" si="165"/>
        <v>0</v>
      </c>
      <c r="AN231" s="122">
        <f t="shared" si="165"/>
        <v>0</v>
      </c>
      <c r="AO231" s="122">
        <f t="shared" si="165"/>
        <v>0</v>
      </c>
      <c r="AP231" s="122">
        <f t="shared" si="165"/>
        <v>0</v>
      </c>
      <c r="AQ231" s="122">
        <f t="shared" si="165"/>
        <v>0</v>
      </c>
      <c r="AR231" s="288">
        <v>100</v>
      </c>
      <c r="AS231" s="288">
        <v>100</v>
      </c>
      <c r="AT231" s="288" t="s">
        <v>256</v>
      </c>
      <c r="AU231" s="81" t="s">
        <v>257</v>
      </c>
      <c r="AV231" s="288">
        <v>100</v>
      </c>
      <c r="AW231" s="81" t="s">
        <v>269</v>
      </c>
      <c r="AX231" s="81" t="s">
        <v>257</v>
      </c>
      <c r="AY231" s="81" t="s">
        <v>271</v>
      </c>
      <c r="AZ231" s="122">
        <f t="shared" ref="AZ231:BM231" si="166">SUM(AZ81,AZ224)</f>
        <v>0</v>
      </c>
      <c r="BA231" s="122">
        <f t="shared" si="166"/>
        <v>0</v>
      </c>
      <c r="BB231" s="122">
        <f t="shared" si="166"/>
        <v>0</v>
      </c>
      <c r="BC231" s="122">
        <f t="shared" si="166"/>
        <v>0</v>
      </c>
      <c r="BD231" s="122">
        <f t="shared" si="166"/>
        <v>0</v>
      </c>
      <c r="BE231" s="122">
        <f t="shared" si="166"/>
        <v>0</v>
      </c>
      <c r="BF231" s="122">
        <f t="shared" si="166"/>
        <v>0</v>
      </c>
      <c r="BG231" s="122">
        <f t="shared" si="166"/>
        <v>0</v>
      </c>
      <c r="BH231" s="122">
        <f t="shared" si="166"/>
        <v>0</v>
      </c>
      <c r="BI231" s="122">
        <f t="shared" si="166"/>
        <v>0</v>
      </c>
      <c r="BJ231" s="122">
        <f t="shared" si="166"/>
        <v>0</v>
      </c>
      <c r="BK231" s="122">
        <f t="shared" si="166"/>
        <v>0</v>
      </c>
      <c r="BL231" s="122">
        <f t="shared" si="166"/>
        <v>0</v>
      </c>
      <c r="BM231" s="122">
        <f t="shared" si="166"/>
        <v>0</v>
      </c>
      <c r="BN231" s="86" t="s">
        <v>260</v>
      </c>
      <c r="BO231" s="86" t="s">
        <v>260</v>
      </c>
      <c r="BP231" s="78" t="s">
        <v>261</v>
      </c>
    </row>
    <row r="232" ht="19.5" spans="1:68">
      <c r="A232" s="382" t="s">
        <v>562</v>
      </c>
      <c r="B232" s="383" t="s">
        <v>563</v>
      </c>
      <c r="C232" s="91"/>
      <c r="D232" s="379" t="s">
        <v>553</v>
      </c>
      <c r="E232" s="125" t="s">
        <v>321</v>
      </c>
      <c r="F232" s="125" t="s">
        <v>347</v>
      </c>
      <c r="G232" s="306" t="s">
        <v>348</v>
      </c>
      <c r="H232" s="306"/>
      <c r="I232" s="214">
        <f>SUM(I57,I104,I128,I157)</f>
        <v>16130</v>
      </c>
      <c r="J232" s="214">
        <f t="shared" ref="J232:AQ232" si="167">SUM(J57,J104,J128,J157)</f>
        <v>16130</v>
      </c>
      <c r="K232" s="214">
        <f t="shared" si="167"/>
        <v>0</v>
      </c>
      <c r="L232" s="214">
        <f t="shared" si="167"/>
        <v>0</v>
      </c>
      <c r="M232" s="214">
        <f t="shared" si="167"/>
        <v>0</v>
      </c>
      <c r="N232" s="214">
        <f t="shared" si="167"/>
        <v>0</v>
      </c>
      <c r="O232" s="214">
        <f t="shared" si="167"/>
        <v>0</v>
      </c>
      <c r="P232" s="214">
        <f t="shared" si="167"/>
        <v>0</v>
      </c>
      <c r="Q232" s="214">
        <f t="shared" si="167"/>
        <v>0</v>
      </c>
      <c r="R232" s="214">
        <f t="shared" si="167"/>
        <v>0</v>
      </c>
      <c r="S232" s="214">
        <f t="shared" si="167"/>
        <v>0</v>
      </c>
      <c r="T232" s="214">
        <f t="shared" si="167"/>
        <v>0</v>
      </c>
      <c r="U232" s="214">
        <f t="shared" si="167"/>
        <v>0</v>
      </c>
      <c r="V232" s="214">
        <f t="shared" si="167"/>
        <v>0</v>
      </c>
      <c r="W232" s="214">
        <f t="shared" si="167"/>
        <v>0</v>
      </c>
      <c r="X232" s="214">
        <f t="shared" si="167"/>
        <v>0</v>
      </c>
      <c r="Y232" s="214">
        <f t="shared" si="167"/>
        <v>0</v>
      </c>
      <c r="Z232" s="214">
        <f t="shared" si="167"/>
        <v>0</v>
      </c>
      <c r="AA232" s="214">
        <f t="shared" si="167"/>
        <v>0</v>
      </c>
      <c r="AB232" s="214">
        <f t="shared" si="167"/>
        <v>0</v>
      </c>
      <c r="AC232" s="214">
        <f t="shared" si="167"/>
        <v>0</v>
      </c>
      <c r="AD232" s="214">
        <f t="shared" si="167"/>
        <v>0</v>
      </c>
      <c r="AE232" s="214">
        <f t="shared" si="167"/>
        <v>0</v>
      </c>
      <c r="AF232" s="214">
        <f t="shared" si="167"/>
        <v>0</v>
      </c>
      <c r="AG232" s="214">
        <f t="shared" si="167"/>
        <v>0</v>
      </c>
      <c r="AH232" s="214">
        <f>SUM(AH57,AH104,AH128,AH157)-3</f>
        <v>1</v>
      </c>
      <c r="AI232" s="214">
        <f t="shared" si="167"/>
        <v>0</v>
      </c>
      <c r="AJ232" s="214">
        <f t="shared" si="167"/>
        <v>0</v>
      </c>
      <c r="AK232" s="214">
        <f t="shared" si="167"/>
        <v>0</v>
      </c>
      <c r="AL232" s="214">
        <f t="shared" si="167"/>
        <v>0</v>
      </c>
      <c r="AM232" s="214">
        <f t="shared" si="167"/>
        <v>0</v>
      </c>
      <c r="AN232" s="214">
        <f t="shared" si="167"/>
        <v>0</v>
      </c>
      <c r="AO232" s="214">
        <f t="shared" si="167"/>
        <v>0</v>
      </c>
      <c r="AP232" s="214">
        <f t="shared" si="167"/>
        <v>0</v>
      </c>
      <c r="AQ232" s="214">
        <f t="shared" si="167"/>
        <v>0</v>
      </c>
      <c r="AR232" s="80">
        <v>100</v>
      </c>
      <c r="AS232" s="80">
        <v>100</v>
      </c>
      <c r="AT232" s="80" t="s">
        <v>256</v>
      </c>
      <c r="AU232" s="80" t="s">
        <v>257</v>
      </c>
      <c r="AV232" s="80">
        <v>100</v>
      </c>
      <c r="AW232" s="81" t="s">
        <v>269</v>
      </c>
      <c r="AX232" s="81" t="s">
        <v>257</v>
      </c>
      <c r="AY232" s="81" t="s">
        <v>271</v>
      </c>
      <c r="AZ232" s="214">
        <f t="shared" ref="AZ232:BM232" si="168">SUM(AZ57,AZ104,AZ128,AZ157)</f>
        <v>0</v>
      </c>
      <c r="BA232" s="214">
        <f t="shared" si="168"/>
        <v>0</v>
      </c>
      <c r="BB232" s="214">
        <f t="shared" si="168"/>
        <v>0</v>
      </c>
      <c r="BC232" s="214">
        <f t="shared" si="168"/>
        <v>0</v>
      </c>
      <c r="BD232" s="214">
        <f t="shared" si="168"/>
        <v>0</v>
      </c>
      <c r="BE232" s="214">
        <f t="shared" si="168"/>
        <v>0</v>
      </c>
      <c r="BF232" s="214">
        <f t="shared" si="168"/>
        <v>0</v>
      </c>
      <c r="BG232" s="214">
        <f t="shared" si="168"/>
        <v>0</v>
      </c>
      <c r="BH232" s="214">
        <f t="shared" si="168"/>
        <v>0</v>
      </c>
      <c r="BI232" s="214">
        <f t="shared" si="168"/>
        <v>0</v>
      </c>
      <c r="BJ232" s="214">
        <f t="shared" si="168"/>
        <v>0</v>
      </c>
      <c r="BK232" s="214">
        <f t="shared" si="168"/>
        <v>0</v>
      </c>
      <c r="BL232" s="214">
        <f t="shared" si="168"/>
        <v>0</v>
      </c>
      <c r="BM232" s="214">
        <f t="shared" si="168"/>
        <v>0</v>
      </c>
      <c r="BN232" s="86" t="s">
        <v>260</v>
      </c>
      <c r="BO232" s="86" t="s">
        <v>260</v>
      </c>
      <c r="BP232" s="86" t="s">
        <v>261</v>
      </c>
    </row>
    <row r="233" ht="19.5" spans="1:68">
      <c r="A233" s="382" t="s">
        <v>564</v>
      </c>
      <c r="B233" s="383" t="s">
        <v>24</v>
      </c>
      <c r="C233" s="8"/>
      <c r="D233" s="379" t="s">
        <v>553</v>
      </c>
      <c r="E233" s="125" t="s">
        <v>321</v>
      </c>
      <c r="F233" s="125" t="s">
        <v>322</v>
      </c>
      <c r="G233" s="306" t="s">
        <v>323</v>
      </c>
      <c r="H233" s="307" t="s">
        <v>36</v>
      </c>
      <c r="I233" s="122">
        <f>SUM(I37,I67,I87,I225)</f>
        <v>2087</v>
      </c>
      <c r="J233" s="122">
        <f t="shared" ref="J233:AQ233" si="169">SUM(J37,J67,J87,J225)</f>
        <v>2087</v>
      </c>
      <c r="K233" s="122">
        <f t="shared" si="169"/>
        <v>0</v>
      </c>
      <c r="L233" s="122">
        <f t="shared" si="169"/>
        <v>0</v>
      </c>
      <c r="M233" s="122">
        <f t="shared" si="169"/>
        <v>0</v>
      </c>
      <c r="N233" s="122">
        <f t="shared" si="169"/>
        <v>0</v>
      </c>
      <c r="O233" s="122">
        <f t="shared" si="169"/>
        <v>0</v>
      </c>
      <c r="P233" s="122">
        <f t="shared" si="169"/>
        <v>0</v>
      </c>
      <c r="Q233" s="122">
        <f t="shared" si="169"/>
        <v>0</v>
      </c>
      <c r="R233" s="122">
        <f t="shared" si="169"/>
        <v>0</v>
      </c>
      <c r="S233" s="122">
        <f t="shared" si="169"/>
        <v>0</v>
      </c>
      <c r="T233" s="122">
        <f t="shared" si="169"/>
        <v>0</v>
      </c>
      <c r="U233" s="122">
        <f t="shared" si="169"/>
        <v>0</v>
      </c>
      <c r="V233" s="122">
        <f t="shared" si="169"/>
        <v>0</v>
      </c>
      <c r="W233" s="122">
        <f t="shared" si="169"/>
        <v>0</v>
      </c>
      <c r="X233" s="122">
        <f t="shared" si="169"/>
        <v>0</v>
      </c>
      <c r="Y233" s="122">
        <f t="shared" si="169"/>
        <v>0</v>
      </c>
      <c r="Z233" s="122">
        <f t="shared" si="169"/>
        <v>0</v>
      </c>
      <c r="AA233" s="122">
        <f t="shared" si="169"/>
        <v>0</v>
      </c>
      <c r="AB233" s="122">
        <f t="shared" si="169"/>
        <v>0</v>
      </c>
      <c r="AC233" s="122">
        <f t="shared" si="169"/>
        <v>0</v>
      </c>
      <c r="AD233" s="122">
        <f t="shared" si="169"/>
        <v>0</v>
      </c>
      <c r="AE233" s="122">
        <f t="shared" si="169"/>
        <v>0</v>
      </c>
      <c r="AF233" s="122">
        <f t="shared" si="169"/>
        <v>0</v>
      </c>
      <c r="AG233" s="122">
        <f t="shared" si="169"/>
        <v>0</v>
      </c>
      <c r="AH233" s="122">
        <f t="shared" si="169"/>
        <v>0</v>
      </c>
      <c r="AI233" s="122">
        <f t="shared" si="169"/>
        <v>4</v>
      </c>
      <c r="AJ233" s="122">
        <f t="shared" si="169"/>
        <v>0</v>
      </c>
      <c r="AK233" s="122">
        <f t="shared" si="169"/>
        <v>0</v>
      </c>
      <c r="AL233" s="122">
        <f t="shared" si="169"/>
        <v>0</v>
      </c>
      <c r="AM233" s="122">
        <f t="shared" si="169"/>
        <v>0</v>
      </c>
      <c r="AN233" s="122">
        <f t="shared" si="169"/>
        <v>0</v>
      </c>
      <c r="AO233" s="122">
        <f t="shared" si="169"/>
        <v>0</v>
      </c>
      <c r="AP233" s="122">
        <f t="shared" si="169"/>
        <v>0</v>
      </c>
      <c r="AQ233" s="122">
        <f t="shared" si="169"/>
        <v>0</v>
      </c>
      <c r="AR233" s="81">
        <v>100</v>
      </c>
      <c r="AS233" s="81">
        <v>100</v>
      </c>
      <c r="AT233" s="81" t="s">
        <v>256</v>
      </c>
      <c r="AU233" s="81" t="s">
        <v>257</v>
      </c>
      <c r="AV233" s="81">
        <v>100</v>
      </c>
      <c r="AW233" s="81" t="s">
        <v>269</v>
      </c>
      <c r="AX233" s="81" t="s">
        <v>257</v>
      </c>
      <c r="AY233" s="81" t="s">
        <v>271</v>
      </c>
      <c r="AZ233" s="122">
        <f t="shared" ref="AZ233:BM233" si="170">SUM(AZ37,AZ67,AZ87,AZ225)</f>
        <v>0</v>
      </c>
      <c r="BA233" s="122">
        <f t="shared" si="170"/>
        <v>0</v>
      </c>
      <c r="BB233" s="122">
        <f t="shared" si="170"/>
        <v>0</v>
      </c>
      <c r="BC233" s="122">
        <f t="shared" si="170"/>
        <v>0</v>
      </c>
      <c r="BD233" s="122">
        <f t="shared" si="170"/>
        <v>0</v>
      </c>
      <c r="BE233" s="122">
        <f t="shared" si="170"/>
        <v>0</v>
      </c>
      <c r="BF233" s="122">
        <f t="shared" si="170"/>
        <v>0</v>
      </c>
      <c r="BG233" s="122">
        <f t="shared" si="170"/>
        <v>0</v>
      </c>
      <c r="BH233" s="122">
        <f t="shared" si="170"/>
        <v>0</v>
      </c>
      <c r="BI233" s="122">
        <f t="shared" si="170"/>
        <v>0</v>
      </c>
      <c r="BJ233" s="122">
        <f t="shared" si="170"/>
        <v>0</v>
      </c>
      <c r="BK233" s="122">
        <f t="shared" si="170"/>
        <v>0</v>
      </c>
      <c r="BL233" s="122">
        <f t="shared" si="170"/>
        <v>0</v>
      </c>
      <c r="BM233" s="122">
        <f t="shared" si="170"/>
        <v>0</v>
      </c>
      <c r="BN233" s="308" t="s">
        <v>260</v>
      </c>
      <c r="BO233" s="86" t="s">
        <v>260</v>
      </c>
      <c r="BP233" s="86" t="s">
        <v>261</v>
      </c>
    </row>
    <row r="234" ht="19.5" spans="1:68">
      <c r="A234" s="382" t="s">
        <v>565</v>
      </c>
      <c r="B234" s="327" t="s">
        <v>27</v>
      </c>
      <c r="C234" s="8"/>
      <c r="D234" s="379" t="s">
        <v>553</v>
      </c>
      <c r="E234" s="305" t="s">
        <v>284</v>
      </c>
      <c r="F234" s="125" t="s">
        <v>285</v>
      </c>
      <c r="G234" s="125" t="s">
        <v>285</v>
      </c>
      <c r="H234" s="307" t="s">
        <v>36</v>
      </c>
      <c r="I234" s="384">
        <f>SUM(I14,I17,I25,I29,I58,I71,I75,I78,I82,I84,I88,I93,I108,I117,I136,I139,I162,I165,I184,I193,I197,I199,I216,I221)</f>
        <v>15800</v>
      </c>
      <c r="J234" s="384">
        <f t="shared" ref="J234:AQ234" si="171">SUM(J14,J17,J25,J29,J58,J71,J75,J78,J82,J84,J88,J93,J108,J117,J136,J139,J162,J165,J184,J193,J197,J199,J216,J221)</f>
        <v>670</v>
      </c>
      <c r="K234" s="384">
        <f t="shared" si="171"/>
        <v>8290</v>
      </c>
      <c r="L234" s="384">
        <f t="shared" si="171"/>
        <v>6840</v>
      </c>
      <c r="M234" s="384">
        <f t="shared" si="171"/>
        <v>0</v>
      </c>
      <c r="N234" s="384">
        <f t="shared" si="171"/>
        <v>0</v>
      </c>
      <c r="O234" s="384">
        <f t="shared" si="171"/>
        <v>0</v>
      </c>
      <c r="P234" s="384">
        <f t="shared" si="171"/>
        <v>0</v>
      </c>
      <c r="Q234" s="384">
        <f t="shared" si="171"/>
        <v>0</v>
      </c>
      <c r="R234" s="384">
        <f t="shared" si="171"/>
        <v>0</v>
      </c>
      <c r="S234" s="384">
        <f t="shared" si="171"/>
        <v>0</v>
      </c>
      <c r="T234" s="384">
        <f t="shared" si="171"/>
        <v>0</v>
      </c>
      <c r="U234" s="384">
        <f t="shared" si="171"/>
        <v>0</v>
      </c>
      <c r="V234" s="384">
        <f t="shared" si="171"/>
        <v>0</v>
      </c>
      <c r="W234" s="384">
        <f t="shared" si="171"/>
        <v>0</v>
      </c>
      <c r="X234" s="384">
        <f t="shared" si="171"/>
        <v>0</v>
      </c>
      <c r="Y234" s="384">
        <f t="shared" si="171"/>
        <v>0</v>
      </c>
      <c r="Z234" s="384">
        <f t="shared" si="171"/>
        <v>0</v>
      </c>
      <c r="AA234" s="384">
        <f t="shared" si="171"/>
        <v>0</v>
      </c>
      <c r="AB234" s="384">
        <f t="shared" si="171"/>
        <v>0</v>
      </c>
      <c r="AC234" s="384">
        <f t="shared" si="171"/>
        <v>0</v>
      </c>
      <c r="AD234" s="384">
        <f t="shared" si="171"/>
        <v>0</v>
      </c>
      <c r="AE234" s="384">
        <f t="shared" si="171"/>
        <v>0</v>
      </c>
      <c r="AF234" s="384">
        <f t="shared" si="171"/>
        <v>0</v>
      </c>
      <c r="AG234" s="384">
        <f t="shared" si="171"/>
        <v>0</v>
      </c>
      <c r="AH234" s="384">
        <f t="shared" si="171"/>
        <v>0</v>
      </c>
      <c r="AI234" s="384">
        <f t="shared" si="171"/>
        <v>0</v>
      </c>
      <c r="AJ234" s="384">
        <f t="shared" si="171"/>
        <v>0</v>
      </c>
      <c r="AK234" s="384">
        <f t="shared" si="171"/>
        <v>0</v>
      </c>
      <c r="AL234" s="384">
        <f t="shared" si="171"/>
        <v>0</v>
      </c>
      <c r="AM234" s="384">
        <f t="shared" si="171"/>
        <v>0</v>
      </c>
      <c r="AN234" s="384">
        <f t="shared" si="171"/>
        <v>0</v>
      </c>
      <c r="AO234" s="384">
        <f t="shared" si="171"/>
        <v>0</v>
      </c>
      <c r="AP234" s="384">
        <f t="shared" si="171"/>
        <v>0</v>
      </c>
      <c r="AQ234" s="384">
        <f t="shared" si="171"/>
        <v>0</v>
      </c>
      <c r="AR234" s="85">
        <v>100</v>
      </c>
      <c r="AS234" s="85">
        <v>100</v>
      </c>
      <c r="AT234" s="85" t="s">
        <v>256</v>
      </c>
      <c r="AU234" s="85" t="s">
        <v>257</v>
      </c>
      <c r="AV234" s="85">
        <v>100</v>
      </c>
      <c r="AW234" s="81" t="s">
        <v>269</v>
      </c>
      <c r="AX234" s="81" t="s">
        <v>257</v>
      </c>
      <c r="AY234" s="81" t="s">
        <v>271</v>
      </c>
      <c r="AZ234" s="384">
        <f t="shared" ref="AZ234:BM234" si="172">SUM(AZ14,AZ17,AZ25,AZ29,AZ58,AZ71,AZ75,AZ78,AZ82,AZ84,AZ88,AZ93,AZ108,AZ117,AZ136,AZ139,AZ162,AZ165,AZ184,AZ193,AZ197,AZ199,AZ216,AZ221)</f>
        <v>0</v>
      </c>
      <c r="BA234" s="384">
        <f t="shared" si="172"/>
        <v>0</v>
      </c>
      <c r="BB234" s="384">
        <f t="shared" si="172"/>
        <v>0</v>
      </c>
      <c r="BC234" s="384">
        <f t="shared" si="172"/>
        <v>0</v>
      </c>
      <c r="BD234" s="384">
        <f>SUM(BD14,BD17,BD25,BD29,BC58,BD71,BD75,BD78,BD82,BD84,BD88,BD93,BD108,BD117,BD136,BD139,BD162,BD165,BD184,BD193,BD197,BD199,BD216,BD221)</f>
        <v>0</v>
      </c>
      <c r="BE234" s="384">
        <f t="shared" si="172"/>
        <v>0</v>
      </c>
      <c r="BF234" s="384">
        <f t="shared" si="172"/>
        <v>0</v>
      </c>
      <c r="BG234" s="384">
        <f t="shared" si="172"/>
        <v>0</v>
      </c>
      <c r="BH234" s="384">
        <f t="shared" si="172"/>
        <v>0</v>
      </c>
      <c r="BI234" s="384">
        <f t="shared" si="172"/>
        <v>0</v>
      </c>
      <c r="BJ234" s="384">
        <f t="shared" si="172"/>
        <v>0</v>
      </c>
      <c r="BK234" s="384">
        <f t="shared" si="172"/>
        <v>42</v>
      </c>
      <c r="BL234" s="384">
        <f t="shared" si="172"/>
        <v>0</v>
      </c>
      <c r="BM234" s="384">
        <f t="shared" si="172"/>
        <v>0</v>
      </c>
      <c r="BN234" s="308" t="s">
        <v>260</v>
      </c>
      <c r="BO234" s="308" t="s">
        <v>260</v>
      </c>
      <c r="BP234" s="86" t="s">
        <v>261</v>
      </c>
    </row>
    <row r="235" ht="19.5" spans="1:68">
      <c r="A235" s="382" t="s">
        <v>566</v>
      </c>
      <c r="B235" s="327" t="s">
        <v>35</v>
      </c>
      <c r="C235" s="8"/>
      <c r="D235" s="379" t="s">
        <v>553</v>
      </c>
      <c r="E235" s="305" t="s">
        <v>284</v>
      </c>
      <c r="F235" s="125" t="s">
        <v>285</v>
      </c>
      <c r="G235" s="125" t="s">
        <v>313</v>
      </c>
      <c r="H235" s="125"/>
      <c r="I235" s="122">
        <f t="shared" ref="I235:AQ235" si="173">SUM(I33)</f>
        <v>4026</v>
      </c>
      <c r="J235" s="80">
        <f t="shared" si="173"/>
        <v>4026</v>
      </c>
      <c r="K235" s="80">
        <f t="shared" si="173"/>
        <v>0</v>
      </c>
      <c r="L235" s="80">
        <f t="shared" si="173"/>
        <v>0</v>
      </c>
      <c r="M235" s="80">
        <f t="shared" si="173"/>
        <v>0</v>
      </c>
      <c r="N235" s="80">
        <f t="shared" si="173"/>
        <v>0</v>
      </c>
      <c r="O235" s="80">
        <f t="shared" si="173"/>
        <v>0</v>
      </c>
      <c r="P235" s="80">
        <f t="shared" si="173"/>
        <v>0</v>
      </c>
      <c r="Q235" s="80">
        <f t="shared" si="173"/>
        <v>0</v>
      </c>
      <c r="R235" s="80">
        <f t="shared" si="173"/>
        <v>0</v>
      </c>
      <c r="S235" s="80">
        <f t="shared" si="173"/>
        <v>0</v>
      </c>
      <c r="T235" s="80">
        <f t="shared" si="173"/>
        <v>0</v>
      </c>
      <c r="U235" s="80">
        <f t="shared" si="173"/>
        <v>0</v>
      </c>
      <c r="V235" s="80">
        <f t="shared" si="173"/>
        <v>0</v>
      </c>
      <c r="W235" s="80">
        <f t="shared" si="173"/>
        <v>0</v>
      </c>
      <c r="X235" s="80">
        <f t="shared" si="173"/>
        <v>0</v>
      </c>
      <c r="Y235" s="80">
        <f t="shared" si="173"/>
        <v>0</v>
      </c>
      <c r="Z235" s="80">
        <f t="shared" si="173"/>
        <v>0</v>
      </c>
      <c r="AA235" s="80">
        <f t="shared" si="173"/>
        <v>0</v>
      </c>
      <c r="AB235" s="80">
        <f t="shared" si="173"/>
        <v>0</v>
      </c>
      <c r="AC235" s="80">
        <f t="shared" si="173"/>
        <v>0</v>
      </c>
      <c r="AD235" s="80">
        <f t="shared" si="173"/>
        <v>0</v>
      </c>
      <c r="AE235" s="80">
        <f t="shared" si="173"/>
        <v>0</v>
      </c>
      <c r="AF235" s="80">
        <f t="shared" si="173"/>
        <v>0</v>
      </c>
      <c r="AG235" s="80">
        <f t="shared" si="173"/>
        <v>0</v>
      </c>
      <c r="AH235" s="80">
        <f t="shared" si="173"/>
        <v>0</v>
      </c>
      <c r="AI235" s="80">
        <f t="shared" si="173"/>
        <v>0</v>
      </c>
      <c r="AJ235" s="80">
        <f t="shared" si="173"/>
        <v>0</v>
      </c>
      <c r="AK235" s="80">
        <f t="shared" si="173"/>
        <v>0</v>
      </c>
      <c r="AL235" s="80">
        <f t="shared" si="173"/>
        <v>0</v>
      </c>
      <c r="AM235" s="80">
        <f t="shared" si="173"/>
        <v>0</v>
      </c>
      <c r="AN235" s="80">
        <f t="shared" si="173"/>
        <v>0</v>
      </c>
      <c r="AO235" s="80">
        <f t="shared" si="173"/>
        <v>0</v>
      </c>
      <c r="AP235" s="80">
        <f t="shared" si="173"/>
        <v>1</v>
      </c>
      <c r="AQ235" s="80">
        <f t="shared" si="173"/>
        <v>0</v>
      </c>
      <c r="AR235" s="79">
        <v>100</v>
      </c>
      <c r="AS235" s="79">
        <v>100</v>
      </c>
      <c r="AT235" s="81" t="s">
        <v>256</v>
      </c>
      <c r="AU235" s="79" t="s">
        <v>266</v>
      </c>
      <c r="AV235" s="79">
        <v>100</v>
      </c>
      <c r="AW235" s="81" t="s">
        <v>269</v>
      </c>
      <c r="AX235" s="81" t="s">
        <v>257</v>
      </c>
      <c r="AY235" s="81" t="s">
        <v>271</v>
      </c>
      <c r="AZ235" s="80">
        <f t="shared" ref="AZ235:BM235" si="174">SUM(AZ33)</f>
        <v>0</v>
      </c>
      <c r="BA235" s="80">
        <f t="shared" si="174"/>
        <v>0</v>
      </c>
      <c r="BB235" s="80">
        <f t="shared" si="174"/>
        <v>0</v>
      </c>
      <c r="BC235" s="80">
        <f t="shared" si="174"/>
        <v>0</v>
      </c>
      <c r="BD235" s="80">
        <f t="shared" si="174"/>
        <v>0</v>
      </c>
      <c r="BE235" s="80">
        <f t="shared" si="174"/>
        <v>0</v>
      </c>
      <c r="BF235" s="80">
        <f t="shared" si="174"/>
        <v>0</v>
      </c>
      <c r="BG235" s="80">
        <f t="shared" si="174"/>
        <v>0</v>
      </c>
      <c r="BH235" s="80">
        <f t="shared" si="174"/>
        <v>0</v>
      </c>
      <c r="BI235" s="80">
        <f t="shared" si="174"/>
        <v>0</v>
      </c>
      <c r="BJ235" s="80">
        <f t="shared" si="174"/>
        <v>0</v>
      </c>
      <c r="BK235" s="80">
        <f t="shared" si="174"/>
        <v>0</v>
      </c>
      <c r="BL235" s="80">
        <f t="shared" si="174"/>
        <v>0</v>
      </c>
      <c r="BM235" s="80">
        <f t="shared" si="174"/>
        <v>0</v>
      </c>
      <c r="BN235" s="81" t="s">
        <v>260</v>
      </c>
      <c r="BO235" s="81" t="s">
        <v>260</v>
      </c>
      <c r="BP235" s="81" t="s">
        <v>261</v>
      </c>
    </row>
    <row r="236" ht="19.5" spans="1:68">
      <c r="A236" s="382" t="s">
        <v>567</v>
      </c>
      <c r="B236" s="383" t="s">
        <v>28</v>
      </c>
      <c r="C236" s="8"/>
      <c r="D236" s="379" t="s">
        <v>553</v>
      </c>
      <c r="E236" s="125" t="s">
        <v>284</v>
      </c>
      <c r="F236" s="125" t="s">
        <v>325</v>
      </c>
      <c r="G236" s="306" t="s">
        <v>326</v>
      </c>
      <c r="H236" s="306"/>
      <c r="I236" s="122">
        <f>SUM(J236:L236)</f>
        <v>15613</v>
      </c>
      <c r="J236" s="86">
        <f>SUM(J38,J76,J89,J125,J191)</f>
        <v>15613</v>
      </c>
      <c r="K236" s="86">
        <f t="shared" ref="K236:AQ236" si="175">SUM(K38,K76,K89,K125,K191)</f>
        <v>0</v>
      </c>
      <c r="L236" s="86">
        <f t="shared" si="175"/>
        <v>0</v>
      </c>
      <c r="M236" s="86">
        <f t="shared" si="175"/>
        <v>0</v>
      </c>
      <c r="N236" s="86">
        <f t="shared" si="175"/>
        <v>0</v>
      </c>
      <c r="O236" s="86">
        <f t="shared" si="175"/>
        <v>0</v>
      </c>
      <c r="P236" s="86">
        <f t="shared" si="175"/>
        <v>0</v>
      </c>
      <c r="Q236" s="86">
        <f t="shared" si="175"/>
        <v>0</v>
      </c>
      <c r="R236" s="86">
        <f t="shared" si="175"/>
        <v>0</v>
      </c>
      <c r="S236" s="86">
        <f t="shared" si="175"/>
        <v>0</v>
      </c>
      <c r="T236" s="86">
        <f t="shared" si="175"/>
        <v>0</v>
      </c>
      <c r="U236" s="86">
        <f t="shared" si="175"/>
        <v>0</v>
      </c>
      <c r="V236" s="86">
        <f t="shared" si="175"/>
        <v>0</v>
      </c>
      <c r="W236" s="86">
        <f t="shared" si="175"/>
        <v>0</v>
      </c>
      <c r="X236" s="86">
        <f t="shared" si="175"/>
        <v>0</v>
      </c>
      <c r="Y236" s="86">
        <f t="shared" si="175"/>
        <v>0</v>
      </c>
      <c r="Z236" s="86">
        <f t="shared" si="175"/>
        <v>0</v>
      </c>
      <c r="AA236" s="86">
        <f t="shared" si="175"/>
        <v>0</v>
      </c>
      <c r="AB236" s="86">
        <f t="shared" si="175"/>
        <v>0</v>
      </c>
      <c r="AC236" s="86">
        <f t="shared" si="175"/>
        <v>0</v>
      </c>
      <c r="AD236" s="86">
        <f t="shared" si="175"/>
        <v>0</v>
      </c>
      <c r="AE236" s="86">
        <f t="shared" si="175"/>
        <v>0</v>
      </c>
      <c r="AF236" s="86">
        <f t="shared" si="175"/>
        <v>0</v>
      </c>
      <c r="AG236" s="86">
        <f t="shared" si="175"/>
        <v>0</v>
      </c>
      <c r="AH236" s="86">
        <f t="shared" si="175"/>
        <v>0</v>
      </c>
      <c r="AI236" s="86">
        <f t="shared" si="175"/>
        <v>0</v>
      </c>
      <c r="AJ236" s="86">
        <f t="shared" si="175"/>
        <v>0</v>
      </c>
      <c r="AK236" s="86">
        <f t="shared" si="175"/>
        <v>0</v>
      </c>
      <c r="AL236" s="86">
        <f t="shared" si="175"/>
        <v>0</v>
      </c>
      <c r="AM236" s="86">
        <f t="shared" si="175"/>
        <v>0</v>
      </c>
      <c r="AN236" s="86">
        <f t="shared" si="175"/>
        <v>0</v>
      </c>
      <c r="AO236" s="86">
        <f t="shared" si="175"/>
        <v>0</v>
      </c>
      <c r="AP236" s="86">
        <f t="shared" si="175"/>
        <v>0</v>
      </c>
      <c r="AQ236" s="86">
        <f>SUM(AQ38,AQ76,AQ89,AQ125,AQ191)-1</f>
        <v>4</v>
      </c>
      <c r="AR236" s="288">
        <v>100</v>
      </c>
      <c r="AS236" s="288">
        <v>100</v>
      </c>
      <c r="AT236" s="288" t="s">
        <v>256</v>
      </c>
      <c r="AU236" s="81" t="s">
        <v>257</v>
      </c>
      <c r="AV236" s="288">
        <v>100</v>
      </c>
      <c r="AW236" s="81" t="s">
        <v>269</v>
      </c>
      <c r="AX236" s="81" t="s">
        <v>257</v>
      </c>
      <c r="AY236" s="81" t="s">
        <v>271</v>
      </c>
      <c r="AZ236" s="86">
        <f>SUM(AZ38,AZ76,AZ89,AZ125,AZ191)</f>
        <v>0</v>
      </c>
      <c r="BA236" s="86">
        <f t="shared" ref="BA236:BM236" si="176">SUM(BA38,BA76,BA89,BA125,BA191)</f>
        <v>0</v>
      </c>
      <c r="BB236" s="86">
        <f t="shared" si="176"/>
        <v>0</v>
      </c>
      <c r="BC236" s="86">
        <f t="shared" si="176"/>
        <v>0</v>
      </c>
      <c r="BD236" s="86">
        <f t="shared" si="176"/>
        <v>0</v>
      </c>
      <c r="BE236" s="86">
        <f t="shared" si="176"/>
        <v>0</v>
      </c>
      <c r="BF236" s="86">
        <f t="shared" si="176"/>
        <v>0</v>
      </c>
      <c r="BG236" s="86">
        <f t="shared" si="176"/>
        <v>0</v>
      </c>
      <c r="BH236" s="86">
        <f t="shared" si="176"/>
        <v>0</v>
      </c>
      <c r="BI236" s="86">
        <f t="shared" si="176"/>
        <v>0</v>
      </c>
      <c r="BJ236" s="86">
        <f t="shared" si="176"/>
        <v>0</v>
      </c>
      <c r="BK236" s="86">
        <f t="shared" si="176"/>
        <v>0</v>
      </c>
      <c r="BL236" s="86">
        <f t="shared" si="176"/>
        <v>0</v>
      </c>
      <c r="BM236" s="86">
        <f t="shared" si="176"/>
        <v>0</v>
      </c>
      <c r="BN236" s="78" t="s">
        <v>260</v>
      </c>
      <c r="BO236" s="86" t="s">
        <v>260</v>
      </c>
      <c r="BP236" s="78" t="s">
        <v>261</v>
      </c>
    </row>
    <row r="237" ht="19.5" spans="1:68">
      <c r="BM237" s="385"/>
    </row>
  </sheetData>
  <autoFilter xmlns:etc="http://www.wps.cn/officeDocument/2017/etCustomData" ref="A5:BP236" etc:filterBottomFollowUsedRange="0">
    <extLst/>
  </autoFilter>
  <mergeCells count="15">
    <mergeCell ref="M3:AY3"/>
    <mergeCell ref="AZ3:BO3"/>
    <mergeCell ref="M4:AQ4"/>
    <mergeCell ref="AR4:AT4"/>
    <mergeCell ref="AU4:AY4"/>
    <mergeCell ref="AZ4:BC4"/>
    <mergeCell ref="BD4:BJ4"/>
    <mergeCell ref="BK4:BM4"/>
    <mergeCell ref="BN4:BO4"/>
    <mergeCell ref="A3:A5"/>
    <mergeCell ref="B3:B5"/>
    <mergeCell ref="C3:C5"/>
    <mergeCell ref="D3:D5"/>
    <mergeCell ref="H3:H5"/>
    <mergeCell ref="I3:L4"/>
  </mergeCells>
  <dataValidations count="16">
    <dataValidation type="list" allowBlank="1" showInputMessage="1" showErrorMessage="1" sqref="H4 G8:H8 G10:H10 G12:H12 G14 G15:H15 G17 G18:H18 G23:H23 G25 G26:H26 H30 G33 G39:H39 G43:H43 G45:H45 G47:H47 G49:H49 G53:H53 G58 G59:H59 G68:H68 G70:H70 H72 G73:H73 G75 G77:H77 G78 H83 G88 G90:H90 G93 G94:H94 G97:H97 G99:H99 G105:H105 G108 G109:H109 G111:H111 G114:H114 H118 G121:H121 G126:H126 G129:H129 G133:H133 G136 G137:H137 G139 G140:H140 G146:H146 G151:H151 G153:H153 G155:H155 G161:H161 H163 H166 G168:H168 G170:H170 G172:H172 G178:H178 G181:H181 H185 G187:H187 G192:H192 G193 G194:H194 G196:H196 G197 G198:H198 G199 G204:H204 G206:H206 G209:H209 G213:H213 G216 G217:H217 G221 G222:H222 H235 G1:G7 G29:G30 G71:G72 G82:G84 G117:G118 G162:G163 G165:G166 G184:G185 G234:G235 H1:H2 H6:H7 G20:H21 G34:H35 G158:H159 G174:H175 G200:H201 G65:H66 G79:H80 G85:H86 G101:H102 G123:H124 G189:H190 G237:H1048576">
      <formula1>菜单!$N$2:$N$3</formula1>
    </dataValidation>
    <dataValidation type="list" allowBlank="1" showInputMessage="1" showErrorMessage="1" sqref="F9 F11 F13 F16 F19 F22 F24 F36 F44 F46 F48 F69 F74 F98 F100 F103 F110 F122 F127 F138 F152 F154 F156 F160 F164 F167 F169 F171 F173 F186 F188 F195 F205 F223 F27:F28 F31:F32 F40:F42 F50:F52 F54:F56 F60:F64 F91:F92 F95:F96 F106:F107 F112:F113 F115:F116 F119:F120 F130:F132 F134:F135 F141:F145 F147:F150 F176:F177 F179:F180 F182:F183 F202:F203 F207:F208 F210:F212 F214:F215 F218:F220 F226:F230">
      <formula1>菜单!$B$2:$B$4</formula1>
    </dataValidation>
    <dataValidation type="list" allowBlank="1" showInputMessage="1" showErrorMessage="1" sqref="G9 G11 G13 G16 G19 G32 G36 G44 G46 G48 G69 G74 G98 G103 G107 G110 G120 G122 G127 G132 G135 G138 G145 G150 G152 G154 G156 G160 G164 G167 G169 G171 G173 G177 G180 G183 G186 G188 G195 G203 G205 G212 G223 G40:G42 G51:G52 G55:G56 G61:G64 G91:G92 G95:G96 G112:G113 G115:G116 G207:G208 G214:G215 G219:G220 G227:H230">
      <formula1>菜单!$G$2:$G$7</formula1>
    </dataValidation>
    <dataValidation type="list" allowBlank="1" showInputMessage="1" showErrorMessage="1" sqref="H9 H11 H19 H22 H44 H46 H48 H67 H69 H71 H78 H84 H98 H100 H110 H122 H125 H152 H154 H160 H162 H167 H169 H171 H173 H186 H188 H191 H193 H195 H197 H199 H205 H13:H14 H16:H17 H24:H25 H27:H29 H31:H33 H36:H38 H40:H42 H50:H52 H54:H58 H60:H64 H74:H76 H81:H82 H87:H89 H91:H93 H95:H96 H103:H104 H106:H108 H112:H113 H115:H117 H119:H120 H127:H128 H130:H132 H134:H136 H138:H139 H141:H145 H147:H150 H156:H157 H164:H165 H176:H177 H179:H180 H182:H184 H202:H203 H207:H208 H210:H212 H214:H216 H218:H221 H223:H225 H233:H234">
      <formula1>菜单!$Q$2:$Q$3</formula1>
    </dataValidation>
    <dataValidation type="list" allowBlank="1" showInputMessage="1" showErrorMessage="1" sqref="F10 F12 F23 F43 F45 F47 F49 F53 F68 F97 F99 F105 F111 F114 F121 F129 F133 F146 F151 F153 F155 F168 F170 F172 F178 F181 F187 F204 F206 F209 F213 F1:F8 F14:F15 F17:F18 F20:F21 F25:F26 F29:F30 F33:F35 F38:F39 F58:F59 F65:F66 F70:F73 F75:F80 F82:F86 F88:F90 F93:F94 F101:F102 F108:F109 F117:F118 F123:F126 F136:F137 F139:F140 F158:F159 F161:F163 F165:F166 F174:F175 F184:F185 F189:F194 F196:F201 F216:F217 F221:F222 F234:F1048576">
      <formula1>菜单!$D$2:$D$5</formula1>
    </dataValidation>
    <dataValidation type="list" allowBlank="1" showInputMessage="1" showErrorMessage="1" sqref="B18 B20">
      <formula1>INDIRECT(G18)</formula1>
    </dataValidation>
    <dataValidation type="list" allowBlank="1" showInputMessage="1" showErrorMessage="1" sqref="C20">
      <formula1>INDIRECT(I20)</formula1>
    </dataValidation>
    <dataValidation type="list" allowBlank="1" showInputMessage="1" showErrorMessage="1" sqref="G22 G24 G31 G50 G54 G60 G100 G106 G119 G134 G176 G179 G182 G202 G218 G226:H226 G27:G28 G130:G131 G141:G144 G147:G149 G210:G211">
      <formula1>菜单!$E$2</formula1>
    </dataValidation>
    <dataValidation type="list" allowBlank="1" showInputMessage="1" showErrorMessage="1" sqref="F37 F57 F67 F81 F87 F104 F128 F157 F224:F225 F231:F233">
      <formula1>菜单!$C$2:$C$6</formula1>
    </dataValidation>
    <dataValidation type="list" allowBlank="1" showInputMessage="1" showErrorMessage="1" sqref="G37 G67 G87 G225 G233">
      <formula1>菜单!$K$2:$K$4</formula1>
    </dataValidation>
    <dataValidation type="list" allowBlank="1" showInputMessage="1" showErrorMessage="1" sqref="G38 G76 G89 G125 G191 G236:H236">
      <formula1>菜单!$P$2</formula1>
    </dataValidation>
    <dataValidation type="list" allowBlank="1" showInputMessage="1" showErrorMessage="1" sqref="G57 G104 G128 G157 G232:H232">
      <formula1>菜单!$J$2</formula1>
    </dataValidation>
    <dataValidation type="list" allowBlank="1" showInputMessage="1" showErrorMessage="1" sqref="G81 G224 G231:H231">
      <formula1>菜单!$H$2</formula1>
    </dataValidation>
    <dataValidation type="list" allowBlank="1" showInputMessage="1" showErrorMessage="1" sqref="B234 B236">
      <formula1>#REF!</formula1>
    </dataValidation>
    <dataValidation type="list" allowBlank="1" showInputMessage="1" showErrorMessage="1" sqref="B230:B233">
      <formula1>[1]菜单!#REF!</formula1>
    </dataValidation>
    <dataValidation type="list" allowBlank="1" showInputMessage="1" showErrorMessage="1" sqref="E8:E236">
      <formula1>菜单!$A$2:$A$4</formula1>
    </dataValidation>
  </dataValidations>
  <pageMargins left="0.700694444444445" right="0.700694444444445" top="0.751388888888889" bottom="0.751388888888889" header="0.298611111111111" footer="0.298611111111111"/>
  <pageSetup paperSize="8" pageOrder="overThenDown" orientation="landscape"/>
  <headerFooter/>
  <colBreaks count="1" manualBreakCount="1">
    <brk id="68" max="1048575" man="1"/>
  </colBreaks>
  <ignoredErrors>
    <ignoredError sqref="I232 I228 I235 I28" formula="1"/>
    <ignoredError sqref="I224 I220:I222 I215 I92 I203 I106 I217:I218 I212:I213 I210 I195:I198 I130 I141 I149 I50 I41:I42 I22 I14:I16 I27" formulaRange="1"/>
  </ignoredError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N65"/>
  <sheetViews>
    <sheetView showZeros="0" zoomScaleSheetLayoutView="93" workbookViewId="0">
      <selection activeCell="I24" sqref="I24"/>
    </sheetView>
  </sheetViews>
  <sheetFormatPr defaultColWidth="9" defaultRowHeight="19.5"/>
  <cols>
    <col min="1" max="1" width="7.625" style="175" customWidth="1"/>
    <col min="2" max="2" width="11.875" style="175" customWidth="1"/>
    <col min="3" max="3" width="42.875" style="176" customWidth="1"/>
    <col min="4" max="4" width="10.125" style="176" customWidth="1"/>
    <col min="5" max="5" width="11.5" style="175" customWidth="1"/>
    <col min="6" max="6" width="11.875" style="175" customWidth="1"/>
    <col min="7" max="7" width="9.125" style="177" customWidth="1"/>
    <col min="8" max="12" width="9.125" style="175" customWidth="1"/>
    <col min="13" max="13" width="9.125" style="177" customWidth="1"/>
    <col min="14" max="15" width="9.125" style="175" customWidth="1"/>
    <col min="16" max="16" width="10.625" style="175" customWidth="1"/>
    <col min="17" max="17" width="9.125" style="175" customWidth="1"/>
    <col min="18" max="18" width="9.125" style="177" customWidth="1"/>
    <col min="19" max="26" width="9.125" style="175" customWidth="1"/>
    <col min="27" max="27" width="9.125" style="177" customWidth="1"/>
    <col min="28" max="30" width="9.125" style="175" customWidth="1"/>
    <col min="31" max="31" width="9.125" style="177" customWidth="1"/>
    <col min="32" max="33" width="9.125" style="175" customWidth="1"/>
    <col min="34" max="34" width="9.375" style="177" customWidth="1"/>
    <col min="35" max="36" width="9.125" style="175" customWidth="1"/>
    <col min="37" max="37" width="9.125" style="177" customWidth="1"/>
    <col min="38" max="42" width="9.125" style="175" customWidth="1"/>
    <col min="43" max="43" width="9.125" style="177" customWidth="1"/>
    <col min="44" max="50" width="9.125" style="175" customWidth="1"/>
    <col min="51" max="51" width="9.125" style="177" customWidth="1"/>
    <col min="52" max="61" width="9.125" style="175" customWidth="1"/>
    <col min="62" max="62" width="9.125" style="177" customWidth="1"/>
    <col min="63" max="69" width="9.125" style="175" customWidth="1"/>
    <col min="70" max="70" width="9.125" style="177" customWidth="1"/>
    <col min="71" max="71" width="9.625" style="175" customWidth="1"/>
    <col min="72" max="75" width="9.125" style="175" customWidth="1"/>
    <col min="76" max="76" width="9.125" style="177" customWidth="1"/>
    <col min="77" max="81" width="9.125" style="175" customWidth="1"/>
    <col min="82" max="82" width="9.125" style="177" customWidth="1"/>
    <col min="83" max="88" width="9.125" style="175" customWidth="1"/>
    <col min="89" max="89" width="9.125" style="177" customWidth="1"/>
    <col min="90" max="92" width="14.375" style="175" customWidth="1"/>
    <col min="93" max="16384" width="9" style="175"/>
  </cols>
  <sheetData>
    <row r="1" spans="1:92">
      <c r="A1" s="175" t="s">
        <v>568</v>
      </c>
    </row>
    <row r="2" s="173" customFormat="1" ht="21" spans="1:92">
      <c r="A2" s="178" t="s">
        <v>569</v>
      </c>
      <c r="B2" s="178"/>
      <c r="C2" s="178"/>
      <c r="D2" s="178"/>
      <c r="E2" s="178"/>
      <c r="F2" s="178"/>
      <c r="G2" s="178"/>
      <c r="H2" s="178"/>
      <c r="I2" s="178"/>
      <c r="J2" s="178"/>
      <c r="K2" s="178"/>
      <c r="L2" s="178"/>
      <c r="M2" s="178"/>
      <c r="N2" s="178"/>
      <c r="O2" s="178"/>
      <c r="P2" s="178"/>
      <c r="Q2" s="178"/>
      <c r="R2" s="178"/>
      <c r="S2" s="173" t="s">
        <v>570</v>
      </c>
      <c r="U2" s="179"/>
      <c r="AF2" s="173" t="s">
        <v>570</v>
      </c>
      <c r="AS2" s="173" t="s">
        <v>570</v>
      </c>
      <c r="BA2" s="179"/>
      <c r="BF2" s="173" t="s">
        <v>570</v>
      </c>
      <c r="BH2" s="179"/>
      <c r="BS2" s="179" t="s">
        <v>569</v>
      </c>
      <c r="CB2" s="179"/>
      <c r="CF2" s="173" t="s">
        <v>570</v>
      </c>
    </row>
    <row r="3" s="174" customFormat="1" ht="36.75" customHeight="1" spans="1:92">
      <c r="A3" s="121" t="s">
        <v>571</v>
      </c>
      <c r="B3" s="121"/>
      <c r="C3" s="121"/>
      <c r="D3" s="121"/>
      <c r="E3" s="121" t="s">
        <v>572</v>
      </c>
      <c r="F3" s="180" t="s">
        <v>255</v>
      </c>
      <c r="G3" s="181" t="s">
        <v>573</v>
      </c>
      <c r="H3" s="77" t="s">
        <v>574</v>
      </c>
      <c r="I3" s="77" t="s">
        <v>575</v>
      </c>
      <c r="J3" s="77" t="s">
        <v>576</v>
      </c>
      <c r="K3" s="77" t="s">
        <v>577</v>
      </c>
      <c r="L3" s="77" t="s">
        <v>578</v>
      </c>
      <c r="M3" s="181" t="s">
        <v>579</v>
      </c>
      <c r="N3" s="77" t="s">
        <v>580</v>
      </c>
      <c r="O3" s="77" t="s">
        <v>581</v>
      </c>
      <c r="P3" s="77" t="s">
        <v>582</v>
      </c>
      <c r="Q3" s="77" t="s">
        <v>583</v>
      </c>
      <c r="R3" s="181" t="s">
        <v>584</v>
      </c>
      <c r="S3" s="182" t="s">
        <v>585</v>
      </c>
      <c r="T3" s="77" t="s">
        <v>586</v>
      </c>
      <c r="U3" s="77" t="s">
        <v>587</v>
      </c>
      <c r="V3" s="77" t="s">
        <v>588</v>
      </c>
      <c r="W3" s="77" t="s">
        <v>589</v>
      </c>
      <c r="X3" s="77" t="s">
        <v>590</v>
      </c>
      <c r="Y3" s="77" t="s">
        <v>591</v>
      </c>
      <c r="Z3" s="77" t="s">
        <v>592</v>
      </c>
      <c r="AA3" s="181" t="s">
        <v>593</v>
      </c>
      <c r="AB3" s="182" t="s">
        <v>594</v>
      </c>
      <c r="AC3" s="77" t="s">
        <v>595</v>
      </c>
      <c r="AD3" s="77" t="s">
        <v>596</v>
      </c>
      <c r="AE3" s="181" t="s">
        <v>597</v>
      </c>
      <c r="AF3" s="77" t="s">
        <v>598</v>
      </c>
      <c r="AG3" s="77" t="s">
        <v>599</v>
      </c>
      <c r="AH3" s="181" t="s">
        <v>600</v>
      </c>
      <c r="AI3" s="77" t="s">
        <v>601</v>
      </c>
      <c r="AJ3" s="77" t="s">
        <v>602</v>
      </c>
      <c r="AK3" s="181" t="s">
        <v>603</v>
      </c>
      <c r="AL3" s="182" t="s">
        <v>604</v>
      </c>
      <c r="AM3" s="77" t="s">
        <v>605</v>
      </c>
      <c r="AN3" s="77" t="s">
        <v>606</v>
      </c>
      <c r="AO3" s="77" t="s">
        <v>607</v>
      </c>
      <c r="AP3" s="77" t="s">
        <v>608</v>
      </c>
      <c r="AQ3" s="181" t="s">
        <v>609</v>
      </c>
      <c r="AR3" s="77" t="s">
        <v>610</v>
      </c>
      <c r="AS3" s="77" t="s">
        <v>611</v>
      </c>
      <c r="AT3" s="182" t="s">
        <v>612</v>
      </c>
      <c r="AU3" s="77" t="s">
        <v>613</v>
      </c>
      <c r="AV3" s="77" t="s">
        <v>614</v>
      </c>
      <c r="AW3" s="77" t="s">
        <v>615</v>
      </c>
      <c r="AX3" s="77" t="s">
        <v>616</v>
      </c>
      <c r="AY3" s="181" t="s">
        <v>617</v>
      </c>
      <c r="AZ3" s="182" t="s">
        <v>618</v>
      </c>
      <c r="BA3" s="77" t="s">
        <v>619</v>
      </c>
      <c r="BB3" s="77" t="s">
        <v>620</v>
      </c>
      <c r="BC3" s="77" t="s">
        <v>621</v>
      </c>
      <c r="BD3" s="77" t="s">
        <v>622</v>
      </c>
      <c r="BE3" s="77" t="s">
        <v>623</v>
      </c>
      <c r="BF3" s="77" t="s">
        <v>624</v>
      </c>
      <c r="BG3" s="77" t="s">
        <v>625</v>
      </c>
      <c r="BH3" s="77" t="s">
        <v>626</v>
      </c>
      <c r="BI3" s="77" t="s">
        <v>627</v>
      </c>
      <c r="BJ3" s="181" t="s">
        <v>628</v>
      </c>
      <c r="BK3" s="182" t="s">
        <v>629</v>
      </c>
      <c r="BL3" s="77" t="s">
        <v>630</v>
      </c>
      <c r="BM3" s="77" t="s">
        <v>631</v>
      </c>
      <c r="BN3" s="77" t="s">
        <v>632</v>
      </c>
      <c r="BO3" s="77" t="s">
        <v>633</v>
      </c>
      <c r="BP3" s="77" t="s">
        <v>634</v>
      </c>
      <c r="BQ3" s="77" t="s">
        <v>635</v>
      </c>
      <c r="BR3" s="181" t="s">
        <v>636</v>
      </c>
      <c r="BS3" s="182" t="s">
        <v>637</v>
      </c>
      <c r="BT3" s="77" t="s">
        <v>638</v>
      </c>
      <c r="BU3" s="77" t="s">
        <v>639</v>
      </c>
      <c r="BV3" s="77" t="s">
        <v>640</v>
      </c>
      <c r="BW3" s="77" t="s">
        <v>641</v>
      </c>
      <c r="BX3" s="181" t="s">
        <v>642</v>
      </c>
      <c r="BY3" s="182" t="s">
        <v>643</v>
      </c>
      <c r="BZ3" s="77" t="s">
        <v>644</v>
      </c>
      <c r="CA3" s="182" t="s">
        <v>645</v>
      </c>
      <c r="CB3" s="77" t="s">
        <v>646</v>
      </c>
      <c r="CC3" s="77" t="s">
        <v>647</v>
      </c>
      <c r="CD3" s="181" t="s">
        <v>648</v>
      </c>
      <c r="CE3" s="182" t="s">
        <v>649</v>
      </c>
      <c r="CF3" s="77" t="s">
        <v>650</v>
      </c>
      <c r="CG3" s="77" t="s">
        <v>651</v>
      </c>
      <c r="CH3" s="77" t="s">
        <v>652</v>
      </c>
      <c r="CI3" s="77" t="s">
        <v>653</v>
      </c>
      <c r="CJ3" s="77" t="s">
        <v>654</v>
      </c>
      <c r="CK3" s="181" t="s">
        <v>655</v>
      </c>
      <c r="CL3" s="183" t="s">
        <v>656</v>
      </c>
      <c r="CM3" s="89" t="s">
        <v>657</v>
      </c>
      <c r="CN3" s="89" t="s">
        <v>658</v>
      </c>
    </row>
    <row r="4" ht="14.1" customHeight="1" spans="1:92">
      <c r="A4" s="184" t="s">
        <v>659</v>
      </c>
      <c r="B4" s="185" t="s">
        <v>660</v>
      </c>
      <c r="C4" s="186"/>
      <c r="D4" s="187"/>
      <c r="E4" s="187">
        <f>SUM(E5:E7)</f>
        <v>208432</v>
      </c>
      <c r="F4" s="188">
        <f t="shared" ref="F4" si="0">SUM(F5:F7)</f>
        <v>197012</v>
      </c>
      <c r="G4" s="188">
        <f t="shared" ref="G4" si="1">SUM(G5:G7)</f>
        <v>2215</v>
      </c>
      <c r="H4" s="188">
        <f t="shared" ref="H4:I4" si="2">SUM(H5:H7)</f>
        <v>77</v>
      </c>
      <c r="I4" s="188">
        <f t="shared" si="2"/>
        <v>30</v>
      </c>
      <c r="J4" s="188">
        <f t="shared" ref="J4" si="3">SUM(J5:J7)</f>
        <v>1235</v>
      </c>
      <c r="K4" s="188">
        <f t="shared" ref="K4" si="4">SUM(K5:K7)</f>
        <v>850</v>
      </c>
      <c r="L4" s="188">
        <f t="shared" ref="L4:M4" si="5">SUM(L5:L7)</f>
        <v>23</v>
      </c>
      <c r="M4" s="188">
        <f t="shared" si="5"/>
        <v>64782</v>
      </c>
      <c r="N4" s="188">
        <f t="shared" ref="N4" si="6">SUM(N5:N7)</f>
        <v>100</v>
      </c>
      <c r="O4" s="188">
        <f t="shared" ref="O4" si="7">SUM(O5:O7)</f>
        <v>12878</v>
      </c>
      <c r="P4" s="188">
        <f t="shared" ref="P4:Q4" si="8">SUM(P5:P7)</f>
        <v>44069</v>
      </c>
      <c r="Q4" s="188">
        <f t="shared" si="8"/>
        <v>7735</v>
      </c>
      <c r="R4" s="188">
        <f t="shared" ref="R4" si="9">SUM(R5:R7)</f>
        <v>14109</v>
      </c>
      <c r="S4" s="188">
        <f t="shared" ref="S4" si="10">SUM(S5:S7)</f>
        <v>4143</v>
      </c>
      <c r="T4" s="188">
        <f t="shared" ref="T4:U4" si="11">SUM(T5:T7)</f>
        <v>602</v>
      </c>
      <c r="U4" s="188">
        <f t="shared" si="11"/>
        <v>71</v>
      </c>
      <c r="V4" s="188">
        <f t="shared" ref="V4" si="12">SUM(V5:V7)</f>
        <v>209</v>
      </c>
      <c r="W4" s="188">
        <f t="shared" ref="W4" si="13">SUM(W5:W7)</f>
        <v>223</v>
      </c>
      <c r="X4" s="188">
        <f t="shared" ref="X4:Y4" si="14">SUM(X5:X7)</f>
        <v>1696</v>
      </c>
      <c r="Y4" s="188">
        <f t="shared" si="14"/>
        <v>6197</v>
      </c>
      <c r="Z4" s="188">
        <f t="shared" ref="Z4" si="15">SUM(Z5:Z7)</f>
        <v>968</v>
      </c>
      <c r="AA4" s="188">
        <f t="shared" ref="AA4" si="16">SUM(AA5:AA7)</f>
        <v>1207</v>
      </c>
      <c r="AB4" s="188">
        <f t="shared" ref="AB4:AC4" si="17">SUM(AB5:AB7)</f>
        <v>180</v>
      </c>
      <c r="AC4" s="188">
        <f t="shared" si="17"/>
        <v>27</v>
      </c>
      <c r="AD4" s="188">
        <f t="shared" ref="AD4" si="18">SUM(AD5:AD7)</f>
        <v>1000</v>
      </c>
      <c r="AE4" s="188">
        <f t="shared" ref="AE4" si="19">SUM(AE5:AE7)</f>
        <v>5256</v>
      </c>
      <c r="AF4" s="188">
        <f t="shared" ref="AF4:AG4" si="20">SUM(AF5:AF7)</f>
        <v>4656</v>
      </c>
      <c r="AG4" s="188">
        <f t="shared" si="20"/>
        <v>600</v>
      </c>
      <c r="AH4" s="188">
        <f t="shared" ref="AH4" si="21">SUM(AH5:AH7)</f>
        <v>20078</v>
      </c>
      <c r="AI4" s="188">
        <f t="shared" ref="AI4" si="22">SUM(AI5:AI7)</f>
        <v>19478</v>
      </c>
      <c r="AJ4" s="188">
        <f t="shared" ref="AJ4:AK4" si="23">SUM(AJ5:AJ7)</f>
        <v>600</v>
      </c>
      <c r="AK4" s="188">
        <f t="shared" si="23"/>
        <v>7119</v>
      </c>
      <c r="AL4" s="188">
        <f t="shared" ref="AL4" si="24">SUM(AL5:AL7)</f>
        <v>5029</v>
      </c>
      <c r="AM4" s="188">
        <f t="shared" ref="AM4" si="25">SUM(AM5:AM7)</f>
        <v>787</v>
      </c>
      <c r="AN4" s="188">
        <f t="shared" ref="AN4:AO4" si="26">SUM(AN5:AN7)</f>
        <v>364</v>
      </c>
      <c r="AO4" s="188">
        <f t="shared" si="26"/>
        <v>183</v>
      </c>
      <c r="AP4" s="188">
        <f t="shared" ref="AP4" si="27">SUM(AP5:AP7)</f>
        <v>756</v>
      </c>
      <c r="AQ4" s="188">
        <f t="shared" ref="AQ4" si="28">SUM(AQ5:AQ7)</f>
        <v>11034</v>
      </c>
      <c r="AR4" s="188">
        <f t="shared" ref="AR4:AS4" si="29">SUM(AR5:AR7)</f>
        <v>4209</v>
      </c>
      <c r="AS4" s="188">
        <f t="shared" si="29"/>
        <v>4901</v>
      </c>
      <c r="AT4" s="188">
        <f t="shared" ref="AT4" si="30">SUM(AT5:AT7)</f>
        <v>21</v>
      </c>
      <c r="AU4" s="188">
        <f t="shared" ref="AU4" si="31">SUM(AU5:AU7)</f>
        <v>90</v>
      </c>
      <c r="AV4" s="188">
        <f t="shared" ref="AV4:AW4" si="32">SUM(AV5:AV7)</f>
        <v>1056</v>
      </c>
      <c r="AW4" s="188">
        <f t="shared" si="32"/>
        <v>555</v>
      </c>
      <c r="AX4" s="188">
        <f t="shared" ref="AX4" si="33">SUM(AX5:AX7)</f>
        <v>202</v>
      </c>
      <c r="AY4" s="188">
        <f t="shared" ref="AY4" si="34">SUM(AY5:AY7)</f>
        <v>30453</v>
      </c>
      <c r="AZ4" s="188">
        <f t="shared" ref="AZ4:BA4" si="35">SUM(AZ5:AZ7)</f>
        <v>544</v>
      </c>
      <c r="BA4" s="188">
        <f t="shared" si="35"/>
        <v>4317</v>
      </c>
      <c r="BB4" s="188">
        <f t="shared" ref="BB4" si="36">SUM(BB5:BB7)</f>
        <v>4677</v>
      </c>
      <c r="BC4" s="188">
        <f t="shared" ref="BC4" si="37">SUM(BC5:BC7)</f>
        <v>1560</v>
      </c>
      <c r="BD4" s="188">
        <f t="shared" ref="BD4:BE4" si="38">SUM(BD5:BD7)</f>
        <v>842</v>
      </c>
      <c r="BE4" s="188">
        <f t="shared" si="38"/>
        <v>7928</v>
      </c>
      <c r="BF4" s="188">
        <f t="shared" ref="BF4" si="39">SUM(BF5:BF7)</f>
        <v>5935</v>
      </c>
      <c r="BG4" s="188">
        <f t="shared" ref="BG4" si="40">SUM(BG5:BG7)</f>
        <v>258</v>
      </c>
      <c r="BH4" s="188">
        <f t="shared" ref="BH4:BI4" si="41">SUM(BH5:BH7)</f>
        <v>232</v>
      </c>
      <c r="BI4" s="188">
        <f t="shared" si="41"/>
        <v>4160</v>
      </c>
      <c r="BJ4" s="188">
        <f t="shared" ref="BJ4" si="42">SUM(BJ5:BJ7)</f>
        <v>1524</v>
      </c>
      <c r="BK4" s="188">
        <f t="shared" ref="BK4" si="43">SUM(BK5:BK7)</f>
        <v>21</v>
      </c>
      <c r="BL4" s="188">
        <f t="shared" ref="BL4:BM4" si="44">SUM(BL5:BL7)</f>
        <v>600</v>
      </c>
      <c r="BM4" s="188">
        <f t="shared" si="44"/>
        <v>619</v>
      </c>
      <c r="BN4" s="188">
        <f t="shared" ref="BN4" si="45">SUM(BN5:BN7)</f>
        <v>29</v>
      </c>
      <c r="BO4" s="188">
        <f t="shared" ref="BO4" si="46">SUM(BO5:BO7)</f>
        <v>136</v>
      </c>
      <c r="BP4" s="188">
        <f t="shared" ref="BP4:BQ4" si="47">SUM(BP5:BP7)</f>
        <v>88</v>
      </c>
      <c r="BQ4" s="188">
        <f t="shared" si="47"/>
        <v>31</v>
      </c>
      <c r="BR4" s="188">
        <f t="shared" ref="BR4" si="48">SUM(BR5:BR7)</f>
        <v>12968</v>
      </c>
      <c r="BS4" s="188">
        <f t="shared" ref="BS4" si="49">SUM(BS5:BS7)</f>
        <v>4434</v>
      </c>
      <c r="BT4" s="188">
        <f t="shared" ref="BT4:BU4" si="50">SUM(BT5:BT7)</f>
        <v>7489</v>
      </c>
      <c r="BU4" s="188">
        <f t="shared" si="50"/>
        <v>980</v>
      </c>
      <c r="BV4" s="188">
        <f t="shared" ref="BV4" si="51">SUM(BV5:BV7)</f>
        <v>38</v>
      </c>
      <c r="BW4" s="188">
        <f t="shared" ref="BW4" si="52">SUM(BW5:BW7)</f>
        <v>27</v>
      </c>
      <c r="BX4" s="188">
        <f t="shared" ref="BX4:BY4" si="53">SUM(BX5:BX7)</f>
        <v>5514</v>
      </c>
      <c r="BY4" s="188">
        <f t="shared" si="53"/>
        <v>3485</v>
      </c>
      <c r="BZ4" s="188">
        <f t="shared" ref="BZ4" si="54">SUM(BZ5:BZ7)</f>
        <v>600</v>
      </c>
      <c r="CA4" s="188">
        <f t="shared" ref="CA4" si="55">SUM(CA5:CA7)</f>
        <v>29</v>
      </c>
      <c r="CB4" s="188">
        <f t="shared" ref="CB4:CC4" si="56">SUM(CB5:CB7)</f>
        <v>800</v>
      </c>
      <c r="CC4" s="188">
        <f t="shared" si="56"/>
        <v>600</v>
      </c>
      <c r="CD4" s="188">
        <f t="shared" ref="CD4" si="57">SUM(CD5:CD7)</f>
        <v>8396</v>
      </c>
      <c r="CE4" s="188">
        <f t="shared" ref="CE4" si="58">SUM(CE5:CE7)</f>
        <v>1374</v>
      </c>
      <c r="CF4" s="188">
        <f t="shared" ref="CF4:CG4" si="59">SUM(CF5:CF7)</f>
        <v>97</v>
      </c>
      <c r="CG4" s="188">
        <f t="shared" si="59"/>
        <v>166</v>
      </c>
      <c r="CH4" s="188">
        <f t="shared" ref="CH4" si="60">SUM(CH5:CH7)</f>
        <v>2468</v>
      </c>
      <c r="CI4" s="188">
        <f t="shared" ref="CI4" si="61">SUM(CI5:CI7)</f>
        <v>1563</v>
      </c>
      <c r="CJ4" s="188">
        <f t="shared" ref="CJ4:CK4" si="62">SUM(CJ5:CJ7)</f>
        <v>2728</v>
      </c>
      <c r="CK4" s="188">
        <f t="shared" si="62"/>
        <v>12357</v>
      </c>
      <c r="CL4" s="188">
        <f t="shared" ref="CL4:CN4" si="63">SUM(CL5:CL7)</f>
        <v>11408</v>
      </c>
      <c r="CM4" s="188">
        <f t="shared" si="63"/>
        <v>904</v>
      </c>
      <c r="CN4" s="188">
        <f t="shared" si="63"/>
        <v>45</v>
      </c>
    </row>
    <row r="5" ht="14.1" customHeight="1" spans="1:92">
      <c r="A5" s="184"/>
      <c r="B5" s="189" t="s">
        <v>661</v>
      </c>
      <c r="C5" s="190"/>
      <c r="D5" s="191"/>
      <c r="E5" s="191">
        <v>94300</v>
      </c>
      <c r="F5" s="180">
        <f>SUM(G5,M5,R5,AA5,AE5,AH5,AK5,AQ5,AY5,BJ5,BR5,BX5,CD5,CK5)</f>
        <v>94300</v>
      </c>
      <c r="G5" s="122">
        <f>SUM(H5:L5)</f>
        <v>535</v>
      </c>
      <c r="H5" s="192">
        <v>77</v>
      </c>
      <c r="I5" s="192">
        <v>30</v>
      </c>
      <c r="J5" s="192">
        <v>155</v>
      </c>
      <c r="K5" s="192">
        <v>250</v>
      </c>
      <c r="L5" s="192">
        <v>23</v>
      </c>
      <c r="M5" s="122">
        <f>SUM(N5:Q5)</f>
        <v>11350</v>
      </c>
      <c r="N5" s="192">
        <v>100</v>
      </c>
      <c r="O5" s="192">
        <v>665</v>
      </c>
      <c r="P5" s="192">
        <v>4930</v>
      </c>
      <c r="Q5" s="192">
        <v>5655</v>
      </c>
      <c r="R5" s="193">
        <f>SUM(S5:Z5)</f>
        <v>13309</v>
      </c>
      <c r="S5" s="192">
        <v>4143</v>
      </c>
      <c r="T5" s="192">
        <v>602</v>
      </c>
      <c r="U5" s="192">
        <v>71</v>
      </c>
      <c r="V5" s="192">
        <v>209</v>
      </c>
      <c r="W5" s="192">
        <v>223</v>
      </c>
      <c r="X5" s="192">
        <v>1696</v>
      </c>
      <c r="Y5" s="192">
        <v>5397</v>
      </c>
      <c r="Z5" s="192">
        <v>968</v>
      </c>
      <c r="AA5" s="193">
        <f>SUM(AB5:AD5)</f>
        <v>407</v>
      </c>
      <c r="AB5" s="192">
        <v>180</v>
      </c>
      <c r="AC5" s="192">
        <v>27</v>
      </c>
      <c r="AD5" s="192">
        <v>200</v>
      </c>
      <c r="AE5" s="122">
        <f>SUM(AF5:AG5)</f>
        <v>4056</v>
      </c>
      <c r="AF5" s="192">
        <v>4056</v>
      </c>
      <c r="AG5" s="192">
        <v>0</v>
      </c>
      <c r="AH5" s="122">
        <f>SUM(AI5:AJ5)</f>
        <v>11133</v>
      </c>
      <c r="AI5" s="192">
        <v>11133</v>
      </c>
      <c r="AJ5" s="192">
        <v>0</v>
      </c>
      <c r="AK5" s="193">
        <f>SUM(AL5:AP5)</f>
        <v>5919</v>
      </c>
      <c r="AL5" s="192">
        <v>4429</v>
      </c>
      <c r="AM5" s="192">
        <v>187</v>
      </c>
      <c r="AN5" s="192">
        <v>364</v>
      </c>
      <c r="AO5" s="192">
        <v>183</v>
      </c>
      <c r="AP5" s="192">
        <v>756</v>
      </c>
      <c r="AQ5" s="122">
        <f>SUM(AR5:AX5)</f>
        <v>7107</v>
      </c>
      <c r="AR5" s="192">
        <v>4209</v>
      </c>
      <c r="AS5" s="192">
        <v>1574</v>
      </c>
      <c r="AT5" s="192">
        <v>21</v>
      </c>
      <c r="AU5" s="192">
        <v>90</v>
      </c>
      <c r="AV5" s="192">
        <v>456</v>
      </c>
      <c r="AW5" s="192">
        <v>555</v>
      </c>
      <c r="AX5" s="192">
        <v>202</v>
      </c>
      <c r="AY5" s="194">
        <f>SUM(AZ5:BI5)</f>
        <v>18489</v>
      </c>
      <c r="AZ5" s="192">
        <v>544</v>
      </c>
      <c r="BA5" s="192">
        <v>4317</v>
      </c>
      <c r="BB5" s="192">
        <v>1845</v>
      </c>
      <c r="BC5" s="192">
        <v>960</v>
      </c>
      <c r="BD5" s="192">
        <v>242</v>
      </c>
      <c r="BE5" s="192">
        <v>3153</v>
      </c>
      <c r="BF5" s="192">
        <v>2778</v>
      </c>
      <c r="BG5" s="192">
        <v>258</v>
      </c>
      <c r="BH5" s="192">
        <v>232</v>
      </c>
      <c r="BI5" s="192">
        <v>4160</v>
      </c>
      <c r="BJ5" s="193">
        <f>SUM(BK5:BQ5)</f>
        <v>404</v>
      </c>
      <c r="BK5" s="192">
        <v>21</v>
      </c>
      <c r="BL5" s="192">
        <v>0</v>
      </c>
      <c r="BM5" s="192">
        <v>99</v>
      </c>
      <c r="BN5" s="192">
        <v>29</v>
      </c>
      <c r="BO5" s="192">
        <v>136</v>
      </c>
      <c r="BP5" s="192">
        <v>88</v>
      </c>
      <c r="BQ5" s="192">
        <v>31</v>
      </c>
      <c r="BR5" s="193">
        <f>SUM(BS5:BW5)</f>
        <v>2858</v>
      </c>
      <c r="BS5" s="192">
        <v>1407</v>
      </c>
      <c r="BT5" s="192">
        <v>1006</v>
      </c>
      <c r="BU5" s="192">
        <v>380</v>
      </c>
      <c r="BV5" s="192">
        <v>38</v>
      </c>
      <c r="BW5" s="192">
        <v>27</v>
      </c>
      <c r="BX5" s="122">
        <f>SUM(BY5:CC5)</f>
        <v>3594</v>
      </c>
      <c r="BY5" s="192">
        <v>3485</v>
      </c>
      <c r="BZ5" s="192">
        <v>0</v>
      </c>
      <c r="CA5" s="192">
        <v>29</v>
      </c>
      <c r="CB5" s="192">
        <v>80</v>
      </c>
      <c r="CC5" s="192">
        <v>0</v>
      </c>
      <c r="CD5" s="122">
        <f>SUM(CE5:CJ5)</f>
        <v>7196</v>
      </c>
      <c r="CE5" s="192">
        <v>1374</v>
      </c>
      <c r="CF5" s="192">
        <v>97</v>
      </c>
      <c r="CG5" s="192">
        <v>166</v>
      </c>
      <c r="CH5" s="192">
        <v>2468</v>
      </c>
      <c r="CI5" s="192">
        <v>963</v>
      </c>
      <c r="CJ5" s="192">
        <v>2128</v>
      </c>
      <c r="CK5" s="122">
        <f>SUM(CL5:CN5)</f>
        <v>7943</v>
      </c>
      <c r="CL5" s="192">
        <v>6994</v>
      </c>
      <c r="CM5" s="192">
        <v>904</v>
      </c>
      <c r="CN5" s="192">
        <v>45</v>
      </c>
    </row>
    <row r="6" ht="14.1" customHeight="1" spans="1:92">
      <c r="A6" s="184"/>
      <c r="B6" s="189" t="s">
        <v>662</v>
      </c>
      <c r="C6" s="190"/>
      <c r="D6" s="191"/>
      <c r="E6" s="191">
        <v>23438</v>
      </c>
      <c r="F6" s="180">
        <f t="shared" ref="F6:F39" si="64">SUM(G6,M6,R6,AA6,AE6,AH6,AK6,AQ6,AY6,BJ6,BR6,BX6,CD6,CK6)</f>
        <v>20438</v>
      </c>
      <c r="G6" s="122">
        <f t="shared" ref="G6:G7" si="65">SUM(H6:L6)</f>
        <v>780</v>
      </c>
      <c r="H6" s="192">
        <v>0</v>
      </c>
      <c r="I6" s="192">
        <v>0</v>
      </c>
      <c r="J6" s="192">
        <v>480</v>
      </c>
      <c r="K6" s="192">
        <v>300</v>
      </c>
      <c r="L6" s="192">
        <v>0</v>
      </c>
      <c r="M6" s="122">
        <f t="shared" ref="M6:M7" si="66">SUM(N6:Q6)</f>
        <v>6588</v>
      </c>
      <c r="N6" s="192">
        <v>0</v>
      </c>
      <c r="O6" s="192">
        <v>1913</v>
      </c>
      <c r="P6" s="192">
        <v>5284</v>
      </c>
      <c r="Q6" s="192">
        <v>-609</v>
      </c>
      <c r="R6" s="193">
        <f t="shared" ref="R6:R39" si="67">SUM(S6:Z6)</f>
        <v>560</v>
      </c>
      <c r="S6" s="192">
        <v>0</v>
      </c>
      <c r="T6" s="192">
        <v>0</v>
      </c>
      <c r="U6" s="192">
        <v>0</v>
      </c>
      <c r="V6" s="192">
        <v>0</v>
      </c>
      <c r="W6" s="192">
        <v>0</v>
      </c>
      <c r="X6" s="192">
        <v>0</v>
      </c>
      <c r="Y6" s="192">
        <v>560</v>
      </c>
      <c r="Z6" s="192">
        <v>0</v>
      </c>
      <c r="AA6" s="193">
        <f t="shared" ref="AA6:AA39" si="68">SUM(AB6:AD6)</f>
        <v>300</v>
      </c>
      <c r="AB6" s="192">
        <v>0</v>
      </c>
      <c r="AC6" s="192">
        <v>0</v>
      </c>
      <c r="AD6" s="192">
        <v>300</v>
      </c>
      <c r="AE6" s="122">
        <f t="shared" ref="AE6:AE39" si="69">SUM(AF6:AG6)</f>
        <v>600</v>
      </c>
      <c r="AF6" s="192">
        <v>300</v>
      </c>
      <c r="AG6" s="192">
        <v>300</v>
      </c>
      <c r="AH6" s="122">
        <f t="shared" ref="AH6:AH7" si="70">SUM(AI6:AJ6)</f>
        <v>660</v>
      </c>
      <c r="AI6" s="192">
        <v>300</v>
      </c>
      <c r="AJ6" s="192">
        <v>360</v>
      </c>
      <c r="AK6" s="193">
        <f t="shared" ref="AK6:AK7" si="71">SUM(AL6:AP6)</f>
        <v>720</v>
      </c>
      <c r="AL6" s="192">
        <v>360</v>
      </c>
      <c r="AM6" s="192">
        <v>360</v>
      </c>
      <c r="AN6" s="192">
        <v>0</v>
      </c>
      <c r="AO6" s="192">
        <v>0</v>
      </c>
      <c r="AP6" s="192">
        <v>0</v>
      </c>
      <c r="AQ6" s="122">
        <f t="shared" ref="AQ6:AQ7" si="72">SUM(AR6:AX6)</f>
        <v>523</v>
      </c>
      <c r="AR6" s="192">
        <v>0</v>
      </c>
      <c r="AS6" s="192">
        <v>103</v>
      </c>
      <c r="AT6" s="192">
        <v>0</v>
      </c>
      <c r="AU6" s="192">
        <v>0</v>
      </c>
      <c r="AV6" s="192">
        <v>420</v>
      </c>
      <c r="AW6" s="192">
        <v>0</v>
      </c>
      <c r="AX6" s="192">
        <v>0</v>
      </c>
      <c r="AY6" s="194">
        <f t="shared" ref="AY6:AY39" si="73">SUM(AZ6:BI6)</f>
        <v>1567</v>
      </c>
      <c r="AZ6" s="192">
        <v>0</v>
      </c>
      <c r="BA6" s="192">
        <v>0</v>
      </c>
      <c r="BB6" s="192">
        <v>-167</v>
      </c>
      <c r="BC6" s="192">
        <v>300</v>
      </c>
      <c r="BD6" s="192">
        <v>360</v>
      </c>
      <c r="BE6" s="192">
        <v>563</v>
      </c>
      <c r="BF6" s="192">
        <v>511</v>
      </c>
      <c r="BG6" s="192">
        <v>0</v>
      </c>
      <c r="BH6" s="192">
        <v>0</v>
      </c>
      <c r="BI6" s="192">
        <v>0</v>
      </c>
      <c r="BJ6" s="193">
        <f t="shared" ref="BJ6:BJ7" si="74">SUM(BK6:BQ6)</f>
        <v>640</v>
      </c>
      <c r="BK6" s="192">
        <v>0</v>
      </c>
      <c r="BL6" s="192">
        <v>360</v>
      </c>
      <c r="BM6" s="192">
        <v>280</v>
      </c>
      <c r="BN6" s="192">
        <v>0</v>
      </c>
      <c r="BO6" s="192">
        <v>0</v>
      </c>
      <c r="BP6" s="192">
        <v>0</v>
      </c>
      <c r="BQ6" s="192">
        <v>0</v>
      </c>
      <c r="BR6" s="193">
        <f t="shared" ref="BR6:BR7" si="75">SUM(BS6:BW6)</f>
        <v>3554</v>
      </c>
      <c r="BS6" s="192">
        <v>783</v>
      </c>
      <c r="BT6" s="192">
        <v>2411</v>
      </c>
      <c r="BU6" s="192">
        <v>360</v>
      </c>
      <c r="BV6" s="192">
        <v>0</v>
      </c>
      <c r="BW6" s="192">
        <v>0</v>
      </c>
      <c r="BX6" s="122">
        <f t="shared" ref="BX6:BX39" si="76">SUM(BY6:CC6)</f>
        <v>980</v>
      </c>
      <c r="BY6" s="192">
        <v>0</v>
      </c>
      <c r="BZ6" s="192">
        <v>300</v>
      </c>
      <c r="CA6" s="192">
        <v>0</v>
      </c>
      <c r="CB6" s="192">
        <v>320</v>
      </c>
      <c r="CC6" s="192">
        <v>360</v>
      </c>
      <c r="CD6" s="122">
        <f t="shared" ref="CD6:CD7" si="77">SUM(CE6:CJ6)</f>
        <v>840</v>
      </c>
      <c r="CE6" s="192">
        <v>0</v>
      </c>
      <c r="CF6" s="192">
        <v>0</v>
      </c>
      <c r="CG6" s="192">
        <v>0</v>
      </c>
      <c r="CH6" s="192">
        <v>0</v>
      </c>
      <c r="CI6" s="192">
        <v>420</v>
      </c>
      <c r="CJ6" s="192">
        <v>420</v>
      </c>
      <c r="CK6" s="122">
        <f t="shared" ref="CK6:CK7" si="78">SUM(CL6:CN6)</f>
        <v>2126</v>
      </c>
      <c r="CL6" s="192">
        <v>2126</v>
      </c>
      <c r="CM6" s="192">
        <v>0</v>
      </c>
      <c r="CN6" s="192"/>
    </row>
    <row r="7" ht="14.1" customHeight="1" spans="1:92">
      <c r="A7" s="184"/>
      <c r="B7" s="189" t="s">
        <v>663</v>
      </c>
      <c r="C7" s="190"/>
      <c r="D7" s="191"/>
      <c r="E7" s="191">
        <v>90694</v>
      </c>
      <c r="F7" s="180">
        <f t="shared" si="64"/>
        <v>82274</v>
      </c>
      <c r="G7" s="122">
        <f t="shared" si="65"/>
        <v>900</v>
      </c>
      <c r="H7" s="192">
        <v>0</v>
      </c>
      <c r="I7" s="192">
        <v>0</v>
      </c>
      <c r="J7" s="192">
        <v>600</v>
      </c>
      <c r="K7" s="192">
        <v>300</v>
      </c>
      <c r="L7" s="192">
        <v>0</v>
      </c>
      <c r="M7" s="122">
        <f t="shared" si="66"/>
        <v>46844</v>
      </c>
      <c r="N7" s="192">
        <v>0</v>
      </c>
      <c r="O7" s="192">
        <v>10300</v>
      </c>
      <c r="P7" s="192">
        <v>33855</v>
      </c>
      <c r="Q7" s="192">
        <v>2689</v>
      </c>
      <c r="R7" s="193">
        <f t="shared" si="67"/>
        <v>240</v>
      </c>
      <c r="S7" s="192">
        <v>0</v>
      </c>
      <c r="T7" s="192">
        <v>0</v>
      </c>
      <c r="U7" s="192">
        <v>0</v>
      </c>
      <c r="V7" s="192">
        <v>0</v>
      </c>
      <c r="W7" s="192">
        <v>0</v>
      </c>
      <c r="X7" s="192">
        <v>0</v>
      </c>
      <c r="Y7" s="192">
        <v>240</v>
      </c>
      <c r="Z7" s="192">
        <v>0</v>
      </c>
      <c r="AA7" s="193">
        <f t="shared" si="68"/>
        <v>500</v>
      </c>
      <c r="AB7" s="192">
        <v>0</v>
      </c>
      <c r="AC7" s="192">
        <v>0</v>
      </c>
      <c r="AD7" s="192">
        <v>500</v>
      </c>
      <c r="AE7" s="122">
        <f t="shared" si="69"/>
        <v>600</v>
      </c>
      <c r="AF7" s="192">
        <v>300</v>
      </c>
      <c r="AG7" s="192">
        <v>300</v>
      </c>
      <c r="AH7" s="122">
        <f t="shared" si="70"/>
        <v>8285</v>
      </c>
      <c r="AI7" s="192">
        <v>8045</v>
      </c>
      <c r="AJ7" s="192">
        <v>240</v>
      </c>
      <c r="AK7" s="193">
        <f t="shared" si="71"/>
        <v>480</v>
      </c>
      <c r="AL7" s="192">
        <v>240</v>
      </c>
      <c r="AM7" s="192">
        <v>240</v>
      </c>
      <c r="AN7" s="192">
        <v>0</v>
      </c>
      <c r="AO7" s="192">
        <v>0</v>
      </c>
      <c r="AP7" s="192">
        <v>0</v>
      </c>
      <c r="AQ7" s="122">
        <f t="shared" si="72"/>
        <v>3404</v>
      </c>
      <c r="AR7" s="192">
        <v>0</v>
      </c>
      <c r="AS7" s="192">
        <v>3224</v>
      </c>
      <c r="AT7" s="192">
        <v>0</v>
      </c>
      <c r="AU7" s="192">
        <v>0</v>
      </c>
      <c r="AV7" s="192">
        <v>180</v>
      </c>
      <c r="AW7" s="192">
        <v>0</v>
      </c>
      <c r="AX7" s="192">
        <v>0</v>
      </c>
      <c r="AY7" s="194">
        <f t="shared" si="73"/>
        <v>10397</v>
      </c>
      <c r="AZ7" s="192">
        <v>0</v>
      </c>
      <c r="BA7" s="192">
        <v>0</v>
      </c>
      <c r="BB7" s="192">
        <v>2999</v>
      </c>
      <c r="BC7" s="192">
        <v>300</v>
      </c>
      <c r="BD7" s="192">
        <v>240</v>
      </c>
      <c r="BE7" s="192">
        <v>4212</v>
      </c>
      <c r="BF7" s="192">
        <v>2646</v>
      </c>
      <c r="BG7" s="192">
        <v>0</v>
      </c>
      <c r="BH7" s="192">
        <v>0</v>
      </c>
      <c r="BI7" s="192">
        <v>0</v>
      </c>
      <c r="BJ7" s="193">
        <f t="shared" si="74"/>
        <v>480</v>
      </c>
      <c r="BK7" s="192">
        <v>0</v>
      </c>
      <c r="BL7" s="192">
        <v>240</v>
      </c>
      <c r="BM7" s="192">
        <v>240</v>
      </c>
      <c r="BN7" s="192">
        <v>0</v>
      </c>
      <c r="BO7" s="192">
        <v>0</v>
      </c>
      <c r="BP7" s="192">
        <v>0</v>
      </c>
      <c r="BQ7" s="192">
        <v>0</v>
      </c>
      <c r="BR7" s="193">
        <f t="shared" si="75"/>
        <v>6556</v>
      </c>
      <c r="BS7" s="192">
        <v>2244</v>
      </c>
      <c r="BT7" s="192">
        <v>4072</v>
      </c>
      <c r="BU7" s="192">
        <v>240</v>
      </c>
      <c r="BV7" s="192">
        <v>0</v>
      </c>
      <c r="BW7" s="192">
        <v>0</v>
      </c>
      <c r="BX7" s="122">
        <f t="shared" si="76"/>
        <v>940</v>
      </c>
      <c r="BY7" s="192">
        <v>0</v>
      </c>
      <c r="BZ7" s="192">
        <v>300</v>
      </c>
      <c r="CA7" s="192">
        <v>0</v>
      </c>
      <c r="CB7" s="192">
        <v>400</v>
      </c>
      <c r="CC7" s="192">
        <v>240</v>
      </c>
      <c r="CD7" s="122">
        <f t="shared" si="77"/>
        <v>360</v>
      </c>
      <c r="CE7" s="192">
        <v>0</v>
      </c>
      <c r="CF7" s="192">
        <v>0</v>
      </c>
      <c r="CG7" s="192">
        <v>0</v>
      </c>
      <c r="CH7" s="192">
        <v>0</v>
      </c>
      <c r="CI7" s="192">
        <v>180</v>
      </c>
      <c r="CJ7" s="192">
        <v>180</v>
      </c>
      <c r="CK7" s="122">
        <f t="shared" si="78"/>
        <v>2288</v>
      </c>
      <c r="CL7" s="192">
        <v>2288</v>
      </c>
      <c r="CM7" s="192">
        <v>0</v>
      </c>
      <c r="CN7" s="192"/>
    </row>
    <row r="8" ht="34.5" customHeight="1" spans="1:92">
      <c r="A8" s="195" t="s">
        <v>664</v>
      </c>
      <c r="B8" s="196" t="s">
        <v>665</v>
      </c>
      <c r="C8" s="195" t="s">
        <v>666</v>
      </c>
      <c r="D8" s="195" t="s">
        <v>667</v>
      </c>
      <c r="E8" s="197" t="s">
        <v>668</v>
      </c>
      <c r="F8" s="180" t="s">
        <v>669</v>
      </c>
      <c r="G8" s="181" t="s">
        <v>573</v>
      </c>
      <c r="H8" s="77" t="s">
        <v>574</v>
      </c>
      <c r="I8" s="77" t="s">
        <v>575</v>
      </c>
      <c r="J8" s="77" t="s">
        <v>576</v>
      </c>
      <c r="K8" s="77" t="s">
        <v>577</v>
      </c>
      <c r="L8" s="77" t="s">
        <v>578</v>
      </c>
      <c r="M8" s="181" t="s">
        <v>579</v>
      </c>
      <c r="N8" s="77" t="s">
        <v>580</v>
      </c>
      <c r="O8" s="77" t="s">
        <v>581</v>
      </c>
      <c r="P8" s="77" t="s">
        <v>582</v>
      </c>
      <c r="Q8" s="77" t="s">
        <v>583</v>
      </c>
      <c r="R8" s="181" t="s">
        <v>584</v>
      </c>
      <c r="S8" s="182" t="s">
        <v>585</v>
      </c>
      <c r="T8" s="77" t="s">
        <v>586</v>
      </c>
      <c r="U8" s="77" t="s">
        <v>587</v>
      </c>
      <c r="V8" s="77" t="s">
        <v>588</v>
      </c>
      <c r="W8" s="77" t="s">
        <v>589</v>
      </c>
      <c r="X8" s="77" t="s">
        <v>590</v>
      </c>
      <c r="Y8" s="77" t="s">
        <v>591</v>
      </c>
      <c r="Z8" s="77" t="s">
        <v>592</v>
      </c>
      <c r="AA8" s="181" t="s">
        <v>593</v>
      </c>
      <c r="AB8" s="182" t="s">
        <v>594</v>
      </c>
      <c r="AC8" s="77" t="s">
        <v>595</v>
      </c>
      <c r="AD8" s="77" t="s">
        <v>596</v>
      </c>
      <c r="AE8" s="181" t="s">
        <v>597</v>
      </c>
      <c r="AF8" s="77" t="s">
        <v>598</v>
      </c>
      <c r="AG8" s="77" t="s">
        <v>599</v>
      </c>
      <c r="AH8" s="181" t="s">
        <v>600</v>
      </c>
      <c r="AI8" s="77" t="s">
        <v>601</v>
      </c>
      <c r="AJ8" s="77" t="s">
        <v>602</v>
      </c>
      <c r="AK8" s="181" t="s">
        <v>603</v>
      </c>
      <c r="AL8" s="182" t="s">
        <v>604</v>
      </c>
      <c r="AM8" s="77" t="s">
        <v>605</v>
      </c>
      <c r="AN8" s="77" t="s">
        <v>606</v>
      </c>
      <c r="AO8" s="77" t="s">
        <v>607</v>
      </c>
      <c r="AP8" s="77" t="s">
        <v>608</v>
      </c>
      <c r="AQ8" s="181" t="s">
        <v>609</v>
      </c>
      <c r="AR8" s="77" t="s">
        <v>610</v>
      </c>
      <c r="AS8" s="77" t="s">
        <v>611</v>
      </c>
      <c r="AT8" s="182" t="s">
        <v>612</v>
      </c>
      <c r="AU8" s="77" t="s">
        <v>613</v>
      </c>
      <c r="AV8" s="77" t="s">
        <v>614</v>
      </c>
      <c r="AW8" s="77" t="s">
        <v>615</v>
      </c>
      <c r="AX8" s="77" t="s">
        <v>616</v>
      </c>
      <c r="AY8" s="181" t="s">
        <v>617</v>
      </c>
      <c r="AZ8" s="182" t="s">
        <v>618</v>
      </c>
      <c r="BA8" s="77" t="s">
        <v>619</v>
      </c>
      <c r="BB8" s="77" t="s">
        <v>620</v>
      </c>
      <c r="BC8" s="77" t="s">
        <v>621</v>
      </c>
      <c r="BD8" s="77" t="s">
        <v>622</v>
      </c>
      <c r="BE8" s="77" t="s">
        <v>623</v>
      </c>
      <c r="BF8" s="77" t="s">
        <v>624</v>
      </c>
      <c r="BG8" s="77" t="s">
        <v>625</v>
      </c>
      <c r="BH8" s="77" t="s">
        <v>626</v>
      </c>
      <c r="BI8" s="77" t="s">
        <v>627</v>
      </c>
      <c r="BJ8" s="181" t="s">
        <v>628</v>
      </c>
      <c r="BK8" s="182" t="s">
        <v>629</v>
      </c>
      <c r="BL8" s="77" t="s">
        <v>630</v>
      </c>
      <c r="BM8" s="77" t="s">
        <v>631</v>
      </c>
      <c r="BN8" s="77" t="s">
        <v>632</v>
      </c>
      <c r="BO8" s="77" t="s">
        <v>633</v>
      </c>
      <c r="BP8" s="77" t="s">
        <v>634</v>
      </c>
      <c r="BQ8" s="77" t="s">
        <v>635</v>
      </c>
      <c r="BR8" s="181" t="s">
        <v>636</v>
      </c>
      <c r="BS8" s="182" t="s">
        <v>637</v>
      </c>
      <c r="BT8" s="77" t="s">
        <v>638</v>
      </c>
      <c r="BU8" s="77" t="s">
        <v>639</v>
      </c>
      <c r="BV8" s="77" t="s">
        <v>640</v>
      </c>
      <c r="BW8" s="77" t="s">
        <v>641</v>
      </c>
      <c r="BX8" s="181" t="s">
        <v>642</v>
      </c>
      <c r="BY8" s="182" t="s">
        <v>643</v>
      </c>
      <c r="BZ8" s="77" t="s">
        <v>644</v>
      </c>
      <c r="CA8" s="182" t="s">
        <v>645</v>
      </c>
      <c r="CB8" s="77" t="s">
        <v>646</v>
      </c>
      <c r="CC8" s="77" t="s">
        <v>647</v>
      </c>
      <c r="CD8" s="181" t="s">
        <v>648</v>
      </c>
      <c r="CE8" s="182" t="s">
        <v>649</v>
      </c>
      <c r="CF8" s="77" t="s">
        <v>650</v>
      </c>
      <c r="CG8" s="77" t="s">
        <v>651</v>
      </c>
      <c r="CH8" s="77" t="s">
        <v>652</v>
      </c>
      <c r="CI8" s="77" t="s">
        <v>653</v>
      </c>
      <c r="CJ8" s="77" t="s">
        <v>654</v>
      </c>
      <c r="CK8" s="181" t="s">
        <v>655</v>
      </c>
      <c r="CL8" s="183" t="s">
        <v>656</v>
      </c>
      <c r="CM8" s="89" t="s">
        <v>657</v>
      </c>
      <c r="CN8" s="89" t="s">
        <v>658</v>
      </c>
    </row>
    <row r="9" ht="14.1" customHeight="1" spans="1:92">
      <c r="A9" s="198" t="s">
        <v>670</v>
      </c>
      <c r="B9" s="199" t="s">
        <v>671</v>
      </c>
      <c r="C9" s="200" t="s">
        <v>672</v>
      </c>
      <c r="D9" s="195" t="s">
        <v>673</v>
      </c>
      <c r="E9" s="196">
        <v>20</v>
      </c>
      <c r="F9" s="180">
        <f t="shared" si="64"/>
        <v>0</v>
      </c>
      <c r="G9" s="122">
        <f>SUM(H9:L9)</f>
        <v>0</v>
      </c>
      <c r="H9" s="79"/>
      <c r="I9" s="80"/>
      <c r="J9" s="80"/>
      <c r="K9" s="79"/>
      <c r="L9" s="80"/>
      <c r="M9" s="122">
        <f>SUM(N9:Q9)</f>
        <v>0</v>
      </c>
      <c r="N9" s="79"/>
      <c r="O9" s="79"/>
      <c r="P9" s="80"/>
      <c r="Q9" s="79"/>
      <c r="R9" s="193">
        <f t="shared" si="67"/>
        <v>0</v>
      </c>
      <c r="S9" s="80"/>
      <c r="T9" s="80"/>
      <c r="U9" s="80"/>
      <c r="V9" s="79"/>
      <c r="W9" s="80"/>
      <c r="X9" s="80"/>
      <c r="Y9" s="79"/>
      <c r="Z9" s="79"/>
      <c r="AA9" s="193">
        <f t="shared" si="68"/>
        <v>0</v>
      </c>
      <c r="AB9" s="79"/>
      <c r="AC9" s="80"/>
      <c r="AD9" s="80"/>
      <c r="AE9" s="122">
        <f t="shared" si="69"/>
        <v>0</v>
      </c>
      <c r="AF9" s="80"/>
      <c r="AG9" s="80"/>
      <c r="AH9" s="122">
        <f>SUM(AI9:AJ9)</f>
        <v>0</v>
      </c>
      <c r="AI9" s="80"/>
      <c r="AJ9" s="80"/>
      <c r="AK9" s="193">
        <f>SUM(AL9:AP9)</f>
        <v>0</v>
      </c>
      <c r="AL9" s="79"/>
      <c r="AM9" s="80"/>
      <c r="AN9" s="80"/>
      <c r="AO9" s="80"/>
      <c r="AP9" s="79"/>
      <c r="AQ9" s="122">
        <f>SUM(AR9:AX9)</f>
        <v>0</v>
      </c>
      <c r="AR9" s="80"/>
      <c r="AS9" s="201"/>
      <c r="AT9" s="80"/>
      <c r="AU9" s="80"/>
      <c r="AV9" s="80"/>
      <c r="AW9" s="201"/>
      <c r="AX9" s="201"/>
      <c r="AY9" s="194">
        <f t="shared" si="73"/>
        <v>0</v>
      </c>
      <c r="AZ9" s="201"/>
      <c r="BA9" s="80"/>
      <c r="BB9" s="79"/>
      <c r="BC9" s="80"/>
      <c r="BD9" s="80"/>
      <c r="BE9" s="79"/>
      <c r="BF9" s="80"/>
      <c r="BG9" s="79"/>
      <c r="BH9" s="80"/>
      <c r="BI9" s="80"/>
      <c r="BJ9" s="193">
        <f>SUM(BK9:BQ9)</f>
        <v>0</v>
      </c>
      <c r="BK9" s="80"/>
      <c r="BL9" s="80"/>
      <c r="BM9" s="80"/>
      <c r="BN9" s="80"/>
      <c r="BO9" s="80"/>
      <c r="BP9" s="80"/>
      <c r="BQ9" s="79"/>
      <c r="BR9" s="193">
        <f>SUM(BS9:BW9)</f>
        <v>0</v>
      </c>
      <c r="BS9" s="80"/>
      <c r="BT9" s="80"/>
      <c r="BU9" s="80"/>
      <c r="BV9" s="79"/>
      <c r="BW9" s="80"/>
      <c r="BX9" s="122">
        <f t="shared" si="76"/>
        <v>0</v>
      </c>
      <c r="BY9" s="80"/>
      <c r="BZ9" s="80"/>
      <c r="CA9" s="80"/>
      <c r="CB9" s="80"/>
      <c r="CC9" s="80"/>
      <c r="CD9" s="122">
        <f>SUM(CE9:CJ9)</f>
        <v>0</v>
      </c>
      <c r="CE9" s="80"/>
      <c r="CF9" s="80"/>
      <c r="CG9" s="80"/>
      <c r="CH9" s="80"/>
      <c r="CI9" s="80"/>
      <c r="CJ9" s="80"/>
      <c r="CK9" s="122">
        <f>SUM(CL9:CN9)</f>
        <v>0</v>
      </c>
      <c r="CL9" s="202"/>
      <c r="CM9" s="202"/>
      <c r="CN9" s="202"/>
    </row>
    <row r="10" ht="14.1" customHeight="1" spans="1:92">
      <c r="A10" s="203"/>
      <c r="B10" s="204"/>
      <c r="C10" s="200" t="s">
        <v>674</v>
      </c>
      <c r="D10" s="195" t="s">
        <v>673</v>
      </c>
      <c r="E10" s="196">
        <v>8</v>
      </c>
      <c r="F10" s="180">
        <f t="shared" si="64"/>
        <v>0</v>
      </c>
      <c r="G10" s="122">
        <f t="shared" ref="G10:G39" si="79">SUM(H10:L10)</f>
        <v>0</v>
      </c>
      <c r="H10" s="79"/>
      <c r="I10" s="80"/>
      <c r="J10" s="80"/>
      <c r="K10" s="79"/>
      <c r="L10" s="80"/>
      <c r="M10" s="122">
        <f t="shared" ref="M10:M39" si="80">SUM(N10:Q10)</f>
        <v>0</v>
      </c>
      <c r="N10" s="79"/>
      <c r="O10" s="79"/>
      <c r="P10" s="80"/>
      <c r="Q10" s="79"/>
      <c r="R10" s="193">
        <f t="shared" si="67"/>
        <v>0</v>
      </c>
      <c r="S10" s="80"/>
      <c r="T10" s="80"/>
      <c r="U10" s="80"/>
      <c r="V10" s="79"/>
      <c r="W10" s="80"/>
      <c r="X10" s="80"/>
      <c r="Y10" s="79"/>
      <c r="Z10" s="79"/>
      <c r="AA10" s="193">
        <f t="shared" si="68"/>
        <v>0</v>
      </c>
      <c r="AB10" s="79"/>
      <c r="AC10" s="80"/>
      <c r="AD10" s="80"/>
      <c r="AE10" s="122">
        <f t="shared" si="69"/>
        <v>0</v>
      </c>
      <c r="AF10" s="80"/>
      <c r="AG10" s="80"/>
      <c r="AH10" s="122">
        <f t="shared" ref="AH10:AH39" si="81">SUM(AI10:AJ10)</f>
        <v>0</v>
      </c>
      <c r="AI10" s="80"/>
      <c r="AJ10" s="80"/>
      <c r="AK10" s="193">
        <f t="shared" ref="AK10:AK39" si="82">SUM(AL10:AP10)</f>
        <v>0</v>
      </c>
      <c r="AL10" s="79"/>
      <c r="AM10" s="80"/>
      <c r="AN10" s="80"/>
      <c r="AO10" s="80"/>
      <c r="AP10" s="79"/>
      <c r="AQ10" s="122">
        <f t="shared" ref="AQ10:AQ39" si="83">SUM(AR10:AX10)</f>
        <v>0</v>
      </c>
      <c r="AR10" s="80"/>
      <c r="AS10" s="201"/>
      <c r="AT10" s="80"/>
      <c r="AU10" s="80"/>
      <c r="AV10" s="80"/>
      <c r="AW10" s="201"/>
      <c r="AX10" s="201"/>
      <c r="AY10" s="194">
        <f t="shared" si="73"/>
        <v>0</v>
      </c>
      <c r="AZ10" s="201"/>
      <c r="BA10" s="80"/>
      <c r="BB10" s="79"/>
      <c r="BC10" s="80"/>
      <c r="BD10" s="80"/>
      <c r="BE10" s="79"/>
      <c r="BF10" s="80"/>
      <c r="BG10" s="79"/>
      <c r="BH10" s="80"/>
      <c r="BI10" s="80"/>
      <c r="BJ10" s="193">
        <f t="shared" ref="BJ10:BJ39" si="84">SUM(BK10:BQ10)</f>
        <v>0</v>
      </c>
      <c r="BK10" s="80"/>
      <c r="BL10" s="80"/>
      <c r="BM10" s="80"/>
      <c r="BN10" s="80"/>
      <c r="BO10" s="80"/>
      <c r="BP10" s="80"/>
      <c r="BQ10" s="79"/>
      <c r="BR10" s="193">
        <f t="shared" ref="BR10:BR39" si="85">SUM(BS10:BW10)</f>
        <v>0</v>
      </c>
      <c r="BS10" s="80"/>
      <c r="BT10" s="80"/>
      <c r="BU10" s="80"/>
      <c r="BV10" s="79"/>
      <c r="BW10" s="80"/>
      <c r="BX10" s="122">
        <f t="shared" si="76"/>
        <v>0</v>
      </c>
      <c r="BY10" s="80"/>
      <c r="BZ10" s="80"/>
      <c r="CA10" s="80"/>
      <c r="CB10" s="80"/>
      <c r="CC10" s="80"/>
      <c r="CD10" s="122">
        <f t="shared" ref="CD10:CD39" si="86">SUM(CE10:CJ10)</f>
        <v>0</v>
      </c>
      <c r="CE10" s="80"/>
      <c r="CF10" s="80"/>
      <c r="CG10" s="80"/>
      <c r="CH10" s="80"/>
      <c r="CI10" s="80"/>
      <c r="CJ10" s="80"/>
      <c r="CK10" s="122">
        <f t="shared" ref="CK10:CK39" si="87">SUM(CL10:CN10)</f>
        <v>0</v>
      </c>
      <c r="CL10" s="202"/>
      <c r="CM10" s="202"/>
      <c r="CN10" s="202"/>
    </row>
    <row r="11" ht="14.1" customHeight="1" spans="1:92">
      <c r="A11" s="203"/>
      <c r="B11" s="204"/>
      <c r="C11" s="200" t="s">
        <v>675</v>
      </c>
      <c r="D11" s="195" t="s">
        <v>676</v>
      </c>
      <c r="E11" s="196">
        <v>265.8</v>
      </c>
      <c r="F11" s="180">
        <f t="shared" si="64"/>
        <v>0</v>
      </c>
      <c r="G11" s="122">
        <f t="shared" si="79"/>
        <v>0</v>
      </c>
      <c r="H11" s="79"/>
      <c r="I11" s="80"/>
      <c r="J11" s="80"/>
      <c r="K11" s="79"/>
      <c r="L11" s="80"/>
      <c r="M11" s="122">
        <f t="shared" si="80"/>
        <v>0</v>
      </c>
      <c r="N11" s="79"/>
      <c r="O11" s="79"/>
      <c r="P11" s="80"/>
      <c r="Q11" s="79"/>
      <c r="R11" s="193">
        <f t="shared" si="67"/>
        <v>0</v>
      </c>
      <c r="S11" s="80"/>
      <c r="T11" s="80"/>
      <c r="U11" s="80"/>
      <c r="V11" s="79"/>
      <c r="W11" s="80"/>
      <c r="X11" s="80"/>
      <c r="Y11" s="79"/>
      <c r="Z11" s="79"/>
      <c r="AA11" s="193">
        <f t="shared" si="68"/>
        <v>0</v>
      </c>
      <c r="AB11" s="79"/>
      <c r="AC11" s="80"/>
      <c r="AD11" s="80"/>
      <c r="AE11" s="122">
        <f t="shared" si="69"/>
        <v>0</v>
      </c>
      <c r="AF11" s="80"/>
      <c r="AG11" s="80"/>
      <c r="AH11" s="122">
        <f t="shared" si="81"/>
        <v>0</v>
      </c>
      <c r="AI11" s="80"/>
      <c r="AJ11" s="80"/>
      <c r="AK11" s="193">
        <f t="shared" si="82"/>
        <v>0</v>
      </c>
      <c r="AL11" s="79"/>
      <c r="AM11" s="80"/>
      <c r="AN11" s="80"/>
      <c r="AO11" s="80"/>
      <c r="AP11" s="79"/>
      <c r="AQ11" s="122">
        <f t="shared" si="83"/>
        <v>0</v>
      </c>
      <c r="AR11" s="80"/>
      <c r="AS11" s="201"/>
      <c r="AT11" s="80"/>
      <c r="AU11" s="80"/>
      <c r="AV11" s="80"/>
      <c r="AW11" s="201"/>
      <c r="AX11" s="201"/>
      <c r="AY11" s="194">
        <f t="shared" si="73"/>
        <v>0</v>
      </c>
      <c r="AZ11" s="201"/>
      <c r="BA11" s="80"/>
      <c r="BB11" s="79"/>
      <c r="BC11" s="80"/>
      <c r="BD11" s="80"/>
      <c r="BE11" s="79"/>
      <c r="BF11" s="80"/>
      <c r="BG11" s="79"/>
      <c r="BH11" s="80"/>
      <c r="BI11" s="80"/>
      <c r="BJ11" s="193">
        <f t="shared" si="84"/>
        <v>0</v>
      </c>
      <c r="BK11" s="80"/>
      <c r="BL11" s="80"/>
      <c r="BM11" s="80"/>
      <c r="BN11" s="80"/>
      <c r="BO11" s="80"/>
      <c r="BP11" s="80"/>
      <c r="BQ11" s="79"/>
      <c r="BR11" s="193">
        <f t="shared" si="85"/>
        <v>0</v>
      </c>
      <c r="BS11" s="80"/>
      <c r="BT11" s="80"/>
      <c r="BU11" s="80"/>
      <c r="BV11" s="79"/>
      <c r="BW11" s="80"/>
      <c r="BX11" s="122">
        <f t="shared" si="76"/>
        <v>0</v>
      </c>
      <c r="BY11" s="80"/>
      <c r="BZ11" s="80"/>
      <c r="CA11" s="80"/>
      <c r="CB11" s="80"/>
      <c r="CC11" s="80"/>
      <c r="CD11" s="122">
        <f t="shared" si="86"/>
        <v>0</v>
      </c>
      <c r="CE11" s="80"/>
      <c r="CF11" s="80"/>
      <c r="CG11" s="80"/>
      <c r="CH11" s="80"/>
      <c r="CI11" s="80"/>
      <c r="CJ11" s="80"/>
      <c r="CK11" s="122">
        <f t="shared" si="87"/>
        <v>0</v>
      </c>
      <c r="CL11" s="91"/>
      <c r="CM11" s="81"/>
      <c r="CN11" s="81"/>
    </row>
    <row r="12" ht="14.1" hidden="1" customHeight="1" spans="1:92">
      <c r="A12" s="203"/>
      <c r="B12" s="204"/>
      <c r="C12" s="200" t="s">
        <v>677</v>
      </c>
      <c r="D12" s="195" t="s">
        <v>678</v>
      </c>
      <c r="E12" s="196"/>
      <c r="F12" s="180">
        <f t="shared" si="64"/>
        <v>0</v>
      </c>
      <c r="G12" s="122">
        <f t="shared" si="79"/>
        <v>0</v>
      </c>
      <c r="H12" s="79"/>
      <c r="I12" s="80"/>
      <c r="J12" s="80"/>
      <c r="K12" s="79"/>
      <c r="L12" s="80"/>
      <c r="M12" s="122">
        <f t="shared" si="80"/>
        <v>0</v>
      </c>
      <c r="N12" s="79"/>
      <c r="O12" s="79"/>
      <c r="P12" s="80"/>
      <c r="Q12" s="79"/>
      <c r="R12" s="193">
        <f t="shared" si="67"/>
        <v>0</v>
      </c>
      <c r="S12" s="80"/>
      <c r="T12" s="80"/>
      <c r="U12" s="80"/>
      <c r="V12" s="79"/>
      <c r="W12" s="80"/>
      <c r="X12" s="80"/>
      <c r="Y12" s="79"/>
      <c r="Z12" s="79"/>
      <c r="AA12" s="193">
        <f t="shared" si="68"/>
        <v>0</v>
      </c>
      <c r="AB12" s="79"/>
      <c r="AC12" s="80"/>
      <c r="AD12" s="80"/>
      <c r="AE12" s="122">
        <f t="shared" si="69"/>
        <v>0</v>
      </c>
      <c r="AF12" s="80"/>
      <c r="AG12" s="80"/>
      <c r="AH12" s="122">
        <f t="shared" si="81"/>
        <v>0</v>
      </c>
      <c r="AI12" s="80"/>
      <c r="AJ12" s="80"/>
      <c r="AK12" s="193">
        <f t="shared" si="82"/>
        <v>0</v>
      </c>
      <c r="AL12" s="79"/>
      <c r="AM12" s="80"/>
      <c r="AN12" s="80"/>
      <c r="AO12" s="80"/>
      <c r="AP12" s="79"/>
      <c r="AQ12" s="122">
        <f t="shared" si="83"/>
        <v>0</v>
      </c>
      <c r="AR12" s="80"/>
      <c r="AS12" s="201"/>
      <c r="AT12" s="80"/>
      <c r="AU12" s="80"/>
      <c r="AV12" s="80"/>
      <c r="AW12" s="201"/>
      <c r="AX12" s="201"/>
      <c r="AY12" s="194">
        <f t="shared" si="73"/>
        <v>0</v>
      </c>
      <c r="AZ12" s="201"/>
      <c r="BA12" s="80"/>
      <c r="BB12" s="79"/>
      <c r="BC12" s="80"/>
      <c r="BD12" s="80"/>
      <c r="BE12" s="79"/>
      <c r="BF12" s="80"/>
      <c r="BG12" s="79"/>
      <c r="BH12" s="80"/>
      <c r="BI12" s="80"/>
      <c r="BJ12" s="193">
        <f t="shared" si="84"/>
        <v>0</v>
      </c>
      <c r="BK12" s="80"/>
      <c r="BL12" s="80"/>
      <c r="BM12" s="80"/>
      <c r="BN12" s="80"/>
      <c r="BO12" s="80"/>
      <c r="BP12" s="80"/>
      <c r="BQ12" s="79"/>
      <c r="BR12" s="193">
        <f t="shared" si="85"/>
        <v>0</v>
      </c>
      <c r="BS12" s="80"/>
      <c r="BT12" s="80"/>
      <c r="BU12" s="80"/>
      <c r="BV12" s="79"/>
      <c r="BW12" s="80"/>
      <c r="BX12" s="122">
        <f t="shared" si="76"/>
        <v>0</v>
      </c>
      <c r="BY12" s="80"/>
      <c r="BZ12" s="80"/>
      <c r="CA12" s="80"/>
      <c r="CB12" s="80"/>
      <c r="CC12" s="80"/>
      <c r="CD12" s="122">
        <f t="shared" si="86"/>
        <v>0</v>
      </c>
      <c r="CE12" s="80"/>
      <c r="CF12" s="80"/>
      <c r="CG12" s="80"/>
      <c r="CH12" s="80"/>
      <c r="CI12" s="80"/>
      <c r="CJ12" s="80"/>
      <c r="CK12" s="122">
        <f t="shared" si="87"/>
        <v>0</v>
      </c>
      <c r="CL12" s="91"/>
      <c r="CM12" s="81"/>
      <c r="CN12" s="81"/>
    </row>
    <row r="13" ht="14.1" hidden="1" customHeight="1" spans="1:92">
      <c r="A13" s="203"/>
      <c r="B13" s="204"/>
      <c r="C13" s="200" t="s">
        <v>679</v>
      </c>
      <c r="D13" s="195" t="s">
        <v>678</v>
      </c>
      <c r="E13" s="196"/>
      <c r="F13" s="180">
        <f t="shared" si="64"/>
        <v>0</v>
      </c>
      <c r="G13" s="122">
        <f t="shared" si="79"/>
        <v>0</v>
      </c>
      <c r="H13" s="79"/>
      <c r="I13" s="80"/>
      <c r="J13" s="80"/>
      <c r="K13" s="79"/>
      <c r="L13" s="80"/>
      <c r="M13" s="122">
        <f t="shared" si="80"/>
        <v>0</v>
      </c>
      <c r="N13" s="79"/>
      <c r="O13" s="79"/>
      <c r="P13" s="80"/>
      <c r="Q13" s="79"/>
      <c r="R13" s="193">
        <f t="shared" si="67"/>
        <v>0</v>
      </c>
      <c r="S13" s="80"/>
      <c r="T13" s="80"/>
      <c r="U13" s="80"/>
      <c r="V13" s="79"/>
      <c r="W13" s="80"/>
      <c r="X13" s="80"/>
      <c r="Y13" s="79"/>
      <c r="Z13" s="79"/>
      <c r="AA13" s="193">
        <f t="shared" si="68"/>
        <v>0</v>
      </c>
      <c r="AB13" s="79"/>
      <c r="AC13" s="80"/>
      <c r="AD13" s="80"/>
      <c r="AE13" s="122">
        <f t="shared" si="69"/>
        <v>0</v>
      </c>
      <c r="AF13" s="80"/>
      <c r="AG13" s="80"/>
      <c r="AH13" s="122">
        <f t="shared" si="81"/>
        <v>0</v>
      </c>
      <c r="AI13" s="80"/>
      <c r="AJ13" s="80"/>
      <c r="AK13" s="193">
        <f t="shared" si="82"/>
        <v>0</v>
      </c>
      <c r="AL13" s="79"/>
      <c r="AM13" s="80"/>
      <c r="AN13" s="80"/>
      <c r="AO13" s="80"/>
      <c r="AP13" s="79"/>
      <c r="AQ13" s="122">
        <f t="shared" si="83"/>
        <v>0</v>
      </c>
      <c r="AR13" s="80"/>
      <c r="AS13" s="201"/>
      <c r="AT13" s="80"/>
      <c r="AU13" s="80"/>
      <c r="AV13" s="80"/>
      <c r="AW13" s="201"/>
      <c r="AX13" s="201"/>
      <c r="AY13" s="194">
        <f t="shared" si="73"/>
        <v>0</v>
      </c>
      <c r="AZ13" s="201"/>
      <c r="BA13" s="80"/>
      <c r="BB13" s="79"/>
      <c r="BC13" s="80"/>
      <c r="BD13" s="80"/>
      <c r="BE13" s="79"/>
      <c r="BF13" s="80"/>
      <c r="BG13" s="79"/>
      <c r="BH13" s="80"/>
      <c r="BI13" s="80"/>
      <c r="BJ13" s="193">
        <f t="shared" si="84"/>
        <v>0</v>
      </c>
      <c r="BK13" s="80"/>
      <c r="BL13" s="80"/>
      <c r="BM13" s="80"/>
      <c r="BN13" s="80"/>
      <c r="BO13" s="80"/>
      <c r="BP13" s="80"/>
      <c r="BQ13" s="79"/>
      <c r="BR13" s="193">
        <f t="shared" si="85"/>
        <v>0</v>
      </c>
      <c r="BS13" s="80"/>
      <c r="BT13" s="80"/>
      <c r="BU13" s="80"/>
      <c r="BV13" s="79"/>
      <c r="BW13" s="80"/>
      <c r="BX13" s="122">
        <f t="shared" si="76"/>
        <v>0</v>
      </c>
      <c r="BY13" s="80"/>
      <c r="BZ13" s="80"/>
      <c r="CA13" s="80"/>
      <c r="CB13" s="80"/>
      <c r="CC13" s="80"/>
      <c r="CD13" s="122">
        <f t="shared" si="86"/>
        <v>0</v>
      </c>
      <c r="CE13" s="80"/>
      <c r="CF13" s="80"/>
      <c r="CG13" s="80"/>
      <c r="CH13" s="80"/>
      <c r="CI13" s="80"/>
      <c r="CJ13" s="80"/>
      <c r="CK13" s="122">
        <f t="shared" si="87"/>
        <v>0</v>
      </c>
      <c r="CL13" s="91"/>
      <c r="CM13" s="81"/>
      <c r="CN13" s="81"/>
    </row>
    <row r="14" ht="14.1" hidden="1" customHeight="1" spans="1:92">
      <c r="A14" s="203"/>
      <c r="B14" s="204"/>
      <c r="C14" s="200" t="s">
        <v>680</v>
      </c>
      <c r="D14" s="195" t="s">
        <v>673</v>
      </c>
      <c r="E14" s="196"/>
      <c r="F14" s="180">
        <f t="shared" si="64"/>
        <v>0</v>
      </c>
      <c r="G14" s="122">
        <f t="shared" si="79"/>
        <v>0</v>
      </c>
      <c r="H14" s="79"/>
      <c r="I14" s="80"/>
      <c r="J14" s="80"/>
      <c r="K14" s="79"/>
      <c r="L14" s="80"/>
      <c r="M14" s="122">
        <f t="shared" si="80"/>
        <v>0</v>
      </c>
      <c r="N14" s="79"/>
      <c r="O14" s="79"/>
      <c r="P14" s="80"/>
      <c r="Q14" s="79"/>
      <c r="R14" s="193">
        <f t="shared" si="67"/>
        <v>0</v>
      </c>
      <c r="S14" s="80"/>
      <c r="T14" s="80"/>
      <c r="U14" s="80"/>
      <c r="V14" s="79"/>
      <c r="W14" s="80"/>
      <c r="X14" s="80"/>
      <c r="Y14" s="79"/>
      <c r="Z14" s="79"/>
      <c r="AA14" s="193">
        <f t="shared" si="68"/>
        <v>0</v>
      </c>
      <c r="AB14" s="79"/>
      <c r="AC14" s="80"/>
      <c r="AD14" s="80"/>
      <c r="AE14" s="122">
        <f t="shared" si="69"/>
        <v>0</v>
      </c>
      <c r="AF14" s="80"/>
      <c r="AG14" s="80"/>
      <c r="AH14" s="122">
        <f t="shared" si="81"/>
        <v>0</v>
      </c>
      <c r="AI14" s="80"/>
      <c r="AJ14" s="80"/>
      <c r="AK14" s="193">
        <f t="shared" si="82"/>
        <v>0</v>
      </c>
      <c r="AL14" s="79"/>
      <c r="AM14" s="80"/>
      <c r="AN14" s="80"/>
      <c r="AO14" s="80"/>
      <c r="AP14" s="79"/>
      <c r="AQ14" s="122">
        <f t="shared" si="83"/>
        <v>0</v>
      </c>
      <c r="AR14" s="80"/>
      <c r="AS14" s="201"/>
      <c r="AT14" s="80"/>
      <c r="AU14" s="80"/>
      <c r="AV14" s="80"/>
      <c r="AW14" s="201"/>
      <c r="AX14" s="201"/>
      <c r="AY14" s="194">
        <f t="shared" si="73"/>
        <v>0</v>
      </c>
      <c r="AZ14" s="201"/>
      <c r="BA14" s="80"/>
      <c r="BB14" s="79"/>
      <c r="BC14" s="80"/>
      <c r="BD14" s="80"/>
      <c r="BE14" s="79"/>
      <c r="BF14" s="80"/>
      <c r="BG14" s="79"/>
      <c r="BH14" s="80"/>
      <c r="BI14" s="80"/>
      <c r="BJ14" s="193">
        <f t="shared" si="84"/>
        <v>0</v>
      </c>
      <c r="BK14" s="80"/>
      <c r="BL14" s="80"/>
      <c r="BM14" s="80"/>
      <c r="BN14" s="80"/>
      <c r="BO14" s="80"/>
      <c r="BP14" s="80"/>
      <c r="BQ14" s="79"/>
      <c r="BR14" s="193">
        <f t="shared" si="85"/>
        <v>0</v>
      </c>
      <c r="BS14" s="80"/>
      <c r="BT14" s="80"/>
      <c r="BU14" s="80"/>
      <c r="BV14" s="79"/>
      <c r="BW14" s="80"/>
      <c r="BX14" s="122">
        <f t="shared" si="76"/>
        <v>0</v>
      </c>
      <c r="BY14" s="80"/>
      <c r="BZ14" s="80"/>
      <c r="CA14" s="80"/>
      <c r="CB14" s="80"/>
      <c r="CC14" s="80"/>
      <c r="CD14" s="122">
        <f t="shared" si="86"/>
        <v>0</v>
      </c>
      <c r="CE14" s="80"/>
      <c r="CF14" s="80"/>
      <c r="CG14" s="80"/>
      <c r="CH14" s="80"/>
      <c r="CI14" s="80"/>
      <c r="CJ14" s="80"/>
      <c r="CK14" s="122">
        <f t="shared" si="87"/>
        <v>0</v>
      </c>
      <c r="CL14" s="91"/>
      <c r="CM14" s="81"/>
      <c r="CN14" s="81"/>
    </row>
    <row r="15" ht="14.1" customHeight="1" spans="1:92">
      <c r="A15" s="203"/>
      <c r="B15" s="204"/>
      <c r="C15" s="200" t="s">
        <v>681</v>
      </c>
      <c r="D15" s="195" t="s">
        <v>682</v>
      </c>
      <c r="E15" s="196">
        <v>415</v>
      </c>
      <c r="F15" s="180">
        <f t="shared" si="64"/>
        <v>0</v>
      </c>
      <c r="G15" s="122">
        <f t="shared" si="79"/>
        <v>0</v>
      </c>
      <c r="H15" s="79"/>
      <c r="I15" s="80"/>
      <c r="J15" s="80"/>
      <c r="K15" s="79"/>
      <c r="L15" s="80"/>
      <c r="M15" s="122">
        <f t="shared" si="80"/>
        <v>0</v>
      </c>
      <c r="N15" s="79"/>
      <c r="O15" s="79"/>
      <c r="P15" s="80"/>
      <c r="Q15" s="79"/>
      <c r="R15" s="193">
        <f t="shared" si="67"/>
        <v>0</v>
      </c>
      <c r="S15" s="80"/>
      <c r="T15" s="80"/>
      <c r="U15" s="80"/>
      <c r="V15" s="79"/>
      <c r="W15" s="80"/>
      <c r="X15" s="80"/>
      <c r="Y15" s="79"/>
      <c r="Z15" s="79"/>
      <c r="AA15" s="193">
        <f t="shared" si="68"/>
        <v>0</v>
      </c>
      <c r="AB15" s="79"/>
      <c r="AC15" s="80"/>
      <c r="AD15" s="80"/>
      <c r="AE15" s="122">
        <f t="shared" si="69"/>
        <v>0</v>
      </c>
      <c r="AF15" s="80"/>
      <c r="AG15" s="80"/>
      <c r="AH15" s="122">
        <f t="shared" si="81"/>
        <v>0</v>
      </c>
      <c r="AI15" s="80"/>
      <c r="AJ15" s="80"/>
      <c r="AK15" s="193">
        <f t="shared" si="82"/>
        <v>0</v>
      </c>
      <c r="AL15" s="79"/>
      <c r="AM15" s="80"/>
      <c r="AN15" s="80"/>
      <c r="AO15" s="80"/>
      <c r="AP15" s="79"/>
      <c r="AQ15" s="122">
        <f t="shared" si="83"/>
        <v>0</v>
      </c>
      <c r="AR15" s="80"/>
      <c r="AS15" s="201"/>
      <c r="AT15" s="80"/>
      <c r="AU15" s="80"/>
      <c r="AV15" s="80"/>
      <c r="AW15" s="201"/>
      <c r="AX15" s="201"/>
      <c r="AY15" s="194">
        <f t="shared" si="73"/>
        <v>0</v>
      </c>
      <c r="AZ15" s="201"/>
      <c r="BA15" s="80"/>
      <c r="BB15" s="79"/>
      <c r="BC15" s="80"/>
      <c r="BD15" s="80"/>
      <c r="BE15" s="79"/>
      <c r="BF15" s="80"/>
      <c r="BG15" s="79"/>
      <c r="BH15" s="80"/>
      <c r="BI15" s="80"/>
      <c r="BJ15" s="193">
        <f t="shared" si="84"/>
        <v>0</v>
      </c>
      <c r="BK15" s="80"/>
      <c r="BL15" s="80"/>
      <c r="BM15" s="80"/>
      <c r="BN15" s="80"/>
      <c r="BO15" s="80"/>
      <c r="BP15" s="80"/>
      <c r="BQ15" s="79"/>
      <c r="BR15" s="193">
        <f t="shared" si="85"/>
        <v>0</v>
      </c>
      <c r="BS15" s="80"/>
      <c r="BT15" s="80"/>
      <c r="BU15" s="80"/>
      <c r="BV15" s="79"/>
      <c r="BW15" s="80"/>
      <c r="BX15" s="122">
        <f t="shared" si="76"/>
        <v>0</v>
      </c>
      <c r="BY15" s="80"/>
      <c r="BZ15" s="80"/>
      <c r="CA15" s="80"/>
      <c r="CB15" s="80"/>
      <c r="CC15" s="80"/>
      <c r="CD15" s="122">
        <f t="shared" si="86"/>
        <v>0</v>
      </c>
      <c r="CE15" s="80"/>
      <c r="CF15" s="80"/>
      <c r="CG15" s="80"/>
      <c r="CH15" s="80"/>
      <c r="CI15" s="80"/>
      <c r="CJ15" s="80"/>
      <c r="CK15" s="122">
        <f t="shared" si="87"/>
        <v>0</v>
      </c>
      <c r="CL15" s="91"/>
      <c r="CM15" s="81"/>
      <c r="CN15" s="81"/>
    </row>
    <row r="16" ht="14.1" customHeight="1" spans="1:92">
      <c r="A16" s="203"/>
      <c r="B16" s="204"/>
      <c r="C16" s="200" t="s">
        <v>683</v>
      </c>
      <c r="D16" s="195" t="s">
        <v>684</v>
      </c>
      <c r="E16" s="196">
        <v>10</v>
      </c>
      <c r="F16" s="180">
        <f t="shared" si="64"/>
        <v>0</v>
      </c>
      <c r="G16" s="122">
        <f t="shared" si="79"/>
        <v>0</v>
      </c>
      <c r="H16" s="79"/>
      <c r="I16" s="80"/>
      <c r="J16" s="80"/>
      <c r="K16" s="79"/>
      <c r="L16" s="80"/>
      <c r="M16" s="122">
        <f t="shared" si="80"/>
        <v>0</v>
      </c>
      <c r="N16" s="79"/>
      <c r="O16" s="79"/>
      <c r="P16" s="80"/>
      <c r="Q16" s="79"/>
      <c r="R16" s="193">
        <f t="shared" si="67"/>
        <v>0</v>
      </c>
      <c r="S16" s="80"/>
      <c r="T16" s="80"/>
      <c r="U16" s="80"/>
      <c r="V16" s="79"/>
      <c r="W16" s="80"/>
      <c r="X16" s="80"/>
      <c r="Y16" s="79"/>
      <c r="Z16" s="79"/>
      <c r="AA16" s="193">
        <f t="shared" si="68"/>
        <v>0</v>
      </c>
      <c r="AB16" s="79"/>
      <c r="AC16" s="80"/>
      <c r="AD16" s="80"/>
      <c r="AE16" s="122">
        <f t="shared" si="69"/>
        <v>0</v>
      </c>
      <c r="AF16" s="80"/>
      <c r="AG16" s="80"/>
      <c r="AH16" s="122">
        <f t="shared" si="81"/>
        <v>0</v>
      </c>
      <c r="AI16" s="80"/>
      <c r="AJ16" s="80"/>
      <c r="AK16" s="193">
        <f t="shared" si="82"/>
        <v>0</v>
      </c>
      <c r="AL16" s="79"/>
      <c r="AM16" s="80"/>
      <c r="AN16" s="80"/>
      <c r="AO16" s="80"/>
      <c r="AP16" s="79"/>
      <c r="AQ16" s="122">
        <f t="shared" si="83"/>
        <v>0</v>
      </c>
      <c r="AR16" s="80"/>
      <c r="AS16" s="201"/>
      <c r="AT16" s="80"/>
      <c r="AU16" s="80"/>
      <c r="AV16" s="80"/>
      <c r="AW16" s="201"/>
      <c r="AX16" s="201"/>
      <c r="AY16" s="194">
        <f t="shared" si="73"/>
        <v>0</v>
      </c>
      <c r="AZ16" s="201"/>
      <c r="BA16" s="80"/>
      <c r="BB16" s="79"/>
      <c r="BC16" s="80"/>
      <c r="BD16" s="80"/>
      <c r="BE16" s="79"/>
      <c r="BF16" s="80"/>
      <c r="BG16" s="79"/>
      <c r="BH16" s="80"/>
      <c r="BI16" s="80"/>
      <c r="BJ16" s="193">
        <f t="shared" si="84"/>
        <v>0</v>
      </c>
      <c r="BK16" s="80"/>
      <c r="BL16" s="80"/>
      <c r="BM16" s="80"/>
      <c r="BN16" s="80"/>
      <c r="BO16" s="80"/>
      <c r="BP16" s="80"/>
      <c r="BQ16" s="79"/>
      <c r="BR16" s="193">
        <f t="shared" si="85"/>
        <v>0</v>
      </c>
      <c r="BS16" s="80"/>
      <c r="BT16" s="80"/>
      <c r="BU16" s="80"/>
      <c r="BV16" s="79"/>
      <c r="BW16" s="80"/>
      <c r="BX16" s="122">
        <f t="shared" si="76"/>
        <v>0</v>
      </c>
      <c r="BY16" s="80"/>
      <c r="BZ16" s="80"/>
      <c r="CA16" s="80"/>
      <c r="CB16" s="80"/>
      <c r="CC16" s="80"/>
      <c r="CD16" s="122">
        <f t="shared" si="86"/>
        <v>0</v>
      </c>
      <c r="CE16" s="80"/>
      <c r="CF16" s="80"/>
      <c r="CG16" s="80"/>
      <c r="CH16" s="80"/>
      <c r="CI16" s="80"/>
      <c r="CJ16" s="80"/>
      <c r="CK16" s="122">
        <f t="shared" si="87"/>
        <v>0</v>
      </c>
      <c r="CL16" s="91"/>
      <c r="CM16" s="81"/>
      <c r="CN16" s="81"/>
    </row>
    <row r="17" ht="14.1" hidden="1" customHeight="1" spans="1:92">
      <c r="A17" s="203"/>
      <c r="B17" s="204"/>
      <c r="C17" s="200" t="s">
        <v>685</v>
      </c>
      <c r="D17" s="195" t="s">
        <v>678</v>
      </c>
      <c r="E17" s="196"/>
      <c r="F17" s="180">
        <f t="shared" si="64"/>
        <v>0</v>
      </c>
      <c r="G17" s="122">
        <f t="shared" si="79"/>
        <v>0</v>
      </c>
      <c r="H17" s="79"/>
      <c r="I17" s="80"/>
      <c r="J17" s="80"/>
      <c r="K17" s="79"/>
      <c r="L17" s="80"/>
      <c r="M17" s="122">
        <f t="shared" si="80"/>
        <v>0</v>
      </c>
      <c r="N17" s="79"/>
      <c r="O17" s="79"/>
      <c r="P17" s="80"/>
      <c r="Q17" s="79"/>
      <c r="R17" s="193">
        <f t="shared" si="67"/>
        <v>0</v>
      </c>
      <c r="S17" s="80"/>
      <c r="T17" s="80"/>
      <c r="U17" s="80"/>
      <c r="V17" s="79"/>
      <c r="W17" s="80"/>
      <c r="X17" s="80"/>
      <c r="Y17" s="79"/>
      <c r="Z17" s="79"/>
      <c r="AA17" s="193">
        <f t="shared" si="68"/>
        <v>0</v>
      </c>
      <c r="AB17" s="79"/>
      <c r="AC17" s="80"/>
      <c r="AD17" s="80"/>
      <c r="AE17" s="122">
        <f t="shared" si="69"/>
        <v>0</v>
      </c>
      <c r="AF17" s="80"/>
      <c r="AG17" s="80"/>
      <c r="AH17" s="122">
        <f t="shared" si="81"/>
        <v>0</v>
      </c>
      <c r="AI17" s="80"/>
      <c r="AJ17" s="80"/>
      <c r="AK17" s="193">
        <f t="shared" si="82"/>
        <v>0</v>
      </c>
      <c r="AL17" s="79"/>
      <c r="AM17" s="80"/>
      <c r="AN17" s="80"/>
      <c r="AO17" s="80"/>
      <c r="AP17" s="79"/>
      <c r="AQ17" s="122">
        <f t="shared" si="83"/>
        <v>0</v>
      </c>
      <c r="AR17" s="80"/>
      <c r="AS17" s="201"/>
      <c r="AT17" s="80"/>
      <c r="AU17" s="80"/>
      <c r="AV17" s="80"/>
      <c r="AW17" s="201"/>
      <c r="AX17" s="201"/>
      <c r="AY17" s="194">
        <f t="shared" si="73"/>
        <v>0</v>
      </c>
      <c r="AZ17" s="201"/>
      <c r="BA17" s="80"/>
      <c r="BB17" s="79"/>
      <c r="BC17" s="80"/>
      <c r="BD17" s="80"/>
      <c r="BE17" s="79"/>
      <c r="BF17" s="80"/>
      <c r="BG17" s="79"/>
      <c r="BH17" s="80"/>
      <c r="BI17" s="80"/>
      <c r="BJ17" s="193">
        <f t="shared" si="84"/>
        <v>0</v>
      </c>
      <c r="BK17" s="80"/>
      <c r="BL17" s="80"/>
      <c r="BM17" s="80"/>
      <c r="BN17" s="80"/>
      <c r="BO17" s="80"/>
      <c r="BP17" s="80"/>
      <c r="BQ17" s="79"/>
      <c r="BR17" s="193">
        <f t="shared" si="85"/>
        <v>0</v>
      </c>
      <c r="BS17" s="80"/>
      <c r="BT17" s="80"/>
      <c r="BU17" s="80"/>
      <c r="BV17" s="79"/>
      <c r="BW17" s="80"/>
      <c r="BX17" s="122">
        <f t="shared" si="76"/>
        <v>0</v>
      </c>
      <c r="BY17" s="80"/>
      <c r="BZ17" s="80"/>
      <c r="CA17" s="80"/>
      <c r="CB17" s="80"/>
      <c r="CC17" s="80"/>
      <c r="CD17" s="122">
        <f t="shared" si="86"/>
        <v>0</v>
      </c>
      <c r="CE17" s="80"/>
      <c r="CF17" s="80"/>
      <c r="CG17" s="80"/>
      <c r="CH17" s="80"/>
      <c r="CI17" s="80"/>
      <c r="CJ17" s="80"/>
      <c r="CK17" s="122">
        <f t="shared" si="87"/>
        <v>0</v>
      </c>
      <c r="CL17" s="91"/>
      <c r="CM17" s="81"/>
      <c r="CN17" s="81"/>
    </row>
    <row r="18" ht="14.1" hidden="1" customHeight="1" spans="1:92">
      <c r="A18" s="203"/>
      <c r="B18" s="204"/>
      <c r="C18" s="200" t="s">
        <v>686</v>
      </c>
      <c r="D18" s="195" t="s">
        <v>678</v>
      </c>
      <c r="E18" s="196"/>
      <c r="F18" s="180">
        <f t="shared" si="64"/>
        <v>0</v>
      </c>
      <c r="G18" s="122">
        <f t="shared" si="79"/>
        <v>0</v>
      </c>
      <c r="H18" s="79"/>
      <c r="I18" s="80"/>
      <c r="J18" s="80"/>
      <c r="K18" s="79"/>
      <c r="L18" s="80"/>
      <c r="M18" s="122">
        <f t="shared" si="80"/>
        <v>0</v>
      </c>
      <c r="N18" s="79"/>
      <c r="O18" s="79"/>
      <c r="P18" s="80"/>
      <c r="Q18" s="79"/>
      <c r="R18" s="193">
        <f t="shared" si="67"/>
        <v>0</v>
      </c>
      <c r="S18" s="80"/>
      <c r="T18" s="80"/>
      <c r="U18" s="80"/>
      <c r="V18" s="79"/>
      <c r="W18" s="80"/>
      <c r="X18" s="80"/>
      <c r="Y18" s="79"/>
      <c r="Z18" s="79"/>
      <c r="AA18" s="193">
        <f t="shared" si="68"/>
        <v>0</v>
      </c>
      <c r="AB18" s="79"/>
      <c r="AC18" s="80"/>
      <c r="AD18" s="80"/>
      <c r="AE18" s="122">
        <f t="shared" si="69"/>
        <v>0</v>
      </c>
      <c r="AF18" s="80"/>
      <c r="AG18" s="80"/>
      <c r="AH18" s="122">
        <f t="shared" si="81"/>
        <v>0</v>
      </c>
      <c r="AI18" s="80"/>
      <c r="AJ18" s="80"/>
      <c r="AK18" s="193">
        <f t="shared" si="82"/>
        <v>0</v>
      </c>
      <c r="AL18" s="79"/>
      <c r="AM18" s="80"/>
      <c r="AN18" s="80"/>
      <c r="AO18" s="80"/>
      <c r="AP18" s="79"/>
      <c r="AQ18" s="122">
        <f t="shared" si="83"/>
        <v>0</v>
      </c>
      <c r="AR18" s="80"/>
      <c r="AS18" s="201"/>
      <c r="AT18" s="80"/>
      <c r="AU18" s="80"/>
      <c r="AV18" s="80"/>
      <c r="AW18" s="201"/>
      <c r="AX18" s="201"/>
      <c r="AY18" s="194">
        <f t="shared" si="73"/>
        <v>0</v>
      </c>
      <c r="AZ18" s="201"/>
      <c r="BA18" s="80"/>
      <c r="BB18" s="79"/>
      <c r="BC18" s="80"/>
      <c r="BD18" s="80"/>
      <c r="BE18" s="79"/>
      <c r="BF18" s="80"/>
      <c r="BG18" s="79"/>
      <c r="BH18" s="80"/>
      <c r="BI18" s="80"/>
      <c r="BJ18" s="193">
        <f t="shared" si="84"/>
        <v>0</v>
      </c>
      <c r="BK18" s="80"/>
      <c r="BL18" s="80"/>
      <c r="BM18" s="80"/>
      <c r="BN18" s="80"/>
      <c r="BO18" s="80"/>
      <c r="BP18" s="80"/>
      <c r="BQ18" s="79"/>
      <c r="BR18" s="193">
        <f t="shared" si="85"/>
        <v>0</v>
      </c>
      <c r="BS18" s="80"/>
      <c r="BT18" s="80"/>
      <c r="BU18" s="80"/>
      <c r="BV18" s="79"/>
      <c r="BW18" s="80"/>
      <c r="BX18" s="122">
        <f t="shared" si="76"/>
        <v>0</v>
      </c>
      <c r="BY18" s="80"/>
      <c r="BZ18" s="80"/>
      <c r="CA18" s="80"/>
      <c r="CB18" s="80"/>
      <c r="CC18" s="80"/>
      <c r="CD18" s="122">
        <f t="shared" si="86"/>
        <v>0</v>
      </c>
      <c r="CE18" s="80"/>
      <c r="CF18" s="80"/>
      <c r="CG18" s="80"/>
      <c r="CH18" s="80"/>
      <c r="CI18" s="80"/>
      <c r="CJ18" s="80"/>
      <c r="CK18" s="122">
        <f t="shared" si="87"/>
        <v>0</v>
      </c>
      <c r="CL18" s="91"/>
      <c r="CM18" s="81"/>
      <c r="CN18" s="81"/>
    </row>
    <row r="19" ht="14.1" customHeight="1" spans="1:92">
      <c r="A19" s="203"/>
      <c r="B19" s="204"/>
      <c r="C19" s="200" t="s">
        <v>687</v>
      </c>
      <c r="D19" s="195" t="s">
        <v>684</v>
      </c>
      <c r="E19" s="196">
        <v>18</v>
      </c>
      <c r="F19" s="180">
        <f t="shared" si="64"/>
        <v>0</v>
      </c>
      <c r="G19" s="122">
        <f t="shared" si="79"/>
        <v>0</v>
      </c>
      <c r="H19" s="79"/>
      <c r="I19" s="80"/>
      <c r="J19" s="80"/>
      <c r="K19" s="79"/>
      <c r="L19" s="80"/>
      <c r="M19" s="122">
        <f t="shared" si="80"/>
        <v>0</v>
      </c>
      <c r="N19" s="79"/>
      <c r="O19" s="79"/>
      <c r="P19" s="80"/>
      <c r="Q19" s="79"/>
      <c r="R19" s="193">
        <f t="shared" si="67"/>
        <v>0</v>
      </c>
      <c r="S19" s="80"/>
      <c r="T19" s="80"/>
      <c r="U19" s="80"/>
      <c r="V19" s="79"/>
      <c r="W19" s="80"/>
      <c r="X19" s="80"/>
      <c r="Y19" s="79"/>
      <c r="Z19" s="79"/>
      <c r="AA19" s="193">
        <f t="shared" si="68"/>
        <v>0</v>
      </c>
      <c r="AB19" s="79"/>
      <c r="AC19" s="80"/>
      <c r="AD19" s="80"/>
      <c r="AE19" s="122">
        <f t="shared" si="69"/>
        <v>0</v>
      </c>
      <c r="AF19" s="80"/>
      <c r="AG19" s="80"/>
      <c r="AH19" s="122">
        <f t="shared" si="81"/>
        <v>0</v>
      </c>
      <c r="AI19" s="80"/>
      <c r="AJ19" s="80"/>
      <c r="AK19" s="193">
        <f t="shared" si="82"/>
        <v>0</v>
      </c>
      <c r="AL19" s="79"/>
      <c r="AM19" s="80"/>
      <c r="AN19" s="80"/>
      <c r="AO19" s="80"/>
      <c r="AP19" s="79"/>
      <c r="AQ19" s="122">
        <f t="shared" si="83"/>
        <v>0</v>
      </c>
      <c r="AR19" s="80"/>
      <c r="AS19" s="201"/>
      <c r="AT19" s="80"/>
      <c r="AU19" s="80"/>
      <c r="AV19" s="80"/>
      <c r="AW19" s="201"/>
      <c r="AX19" s="201"/>
      <c r="AY19" s="194">
        <f t="shared" si="73"/>
        <v>0</v>
      </c>
      <c r="AZ19" s="201"/>
      <c r="BA19" s="80"/>
      <c r="BB19" s="79"/>
      <c r="BC19" s="80"/>
      <c r="BD19" s="80"/>
      <c r="BE19" s="79"/>
      <c r="BF19" s="80"/>
      <c r="BG19" s="79"/>
      <c r="BH19" s="80"/>
      <c r="BI19" s="80"/>
      <c r="BJ19" s="193">
        <f t="shared" si="84"/>
        <v>0</v>
      </c>
      <c r="BK19" s="80"/>
      <c r="BL19" s="80"/>
      <c r="BM19" s="80"/>
      <c r="BN19" s="80"/>
      <c r="BO19" s="80"/>
      <c r="BP19" s="80"/>
      <c r="BQ19" s="79"/>
      <c r="BR19" s="193">
        <f t="shared" si="85"/>
        <v>0</v>
      </c>
      <c r="BS19" s="80"/>
      <c r="BT19" s="80"/>
      <c r="BU19" s="80"/>
      <c r="BV19" s="79"/>
      <c r="BW19" s="80"/>
      <c r="BX19" s="122">
        <f t="shared" si="76"/>
        <v>0</v>
      </c>
      <c r="BY19" s="80"/>
      <c r="BZ19" s="80"/>
      <c r="CA19" s="80"/>
      <c r="CB19" s="80"/>
      <c r="CC19" s="80"/>
      <c r="CD19" s="122">
        <f t="shared" si="86"/>
        <v>0</v>
      </c>
      <c r="CE19" s="80"/>
      <c r="CF19" s="80"/>
      <c r="CG19" s="80"/>
      <c r="CH19" s="80"/>
      <c r="CI19" s="80"/>
      <c r="CJ19" s="80"/>
      <c r="CK19" s="122">
        <f t="shared" si="87"/>
        <v>0</v>
      </c>
      <c r="CL19" s="91"/>
      <c r="CM19" s="81"/>
      <c r="CN19" s="81"/>
    </row>
    <row r="20" ht="14.1" customHeight="1" spans="1:92">
      <c r="A20" s="203"/>
      <c r="B20" s="204"/>
      <c r="C20" s="200" t="s">
        <v>688</v>
      </c>
      <c r="D20" s="195" t="s">
        <v>676</v>
      </c>
      <c r="E20" s="196">
        <v>49</v>
      </c>
      <c r="F20" s="180">
        <f t="shared" si="64"/>
        <v>0</v>
      </c>
      <c r="G20" s="122">
        <f t="shared" si="79"/>
        <v>0</v>
      </c>
      <c r="H20" s="79"/>
      <c r="I20" s="80"/>
      <c r="J20" s="80"/>
      <c r="K20" s="79"/>
      <c r="L20" s="80"/>
      <c r="M20" s="122">
        <f t="shared" si="80"/>
        <v>0</v>
      </c>
      <c r="N20" s="79"/>
      <c r="O20" s="79"/>
      <c r="P20" s="80"/>
      <c r="Q20" s="79"/>
      <c r="R20" s="193">
        <f t="shared" si="67"/>
        <v>0</v>
      </c>
      <c r="S20" s="80"/>
      <c r="T20" s="80"/>
      <c r="U20" s="80"/>
      <c r="V20" s="79"/>
      <c r="W20" s="80"/>
      <c r="X20" s="80"/>
      <c r="Y20" s="79"/>
      <c r="Z20" s="79"/>
      <c r="AA20" s="193">
        <f t="shared" si="68"/>
        <v>0</v>
      </c>
      <c r="AB20" s="79"/>
      <c r="AC20" s="80"/>
      <c r="AD20" s="80"/>
      <c r="AE20" s="122">
        <f t="shared" si="69"/>
        <v>0</v>
      </c>
      <c r="AF20" s="80"/>
      <c r="AG20" s="80"/>
      <c r="AH20" s="122">
        <f t="shared" si="81"/>
        <v>0</v>
      </c>
      <c r="AI20" s="80"/>
      <c r="AJ20" s="80"/>
      <c r="AK20" s="193">
        <f t="shared" si="82"/>
        <v>0</v>
      </c>
      <c r="AL20" s="79"/>
      <c r="AM20" s="80"/>
      <c r="AN20" s="80"/>
      <c r="AO20" s="80"/>
      <c r="AP20" s="79"/>
      <c r="AQ20" s="122">
        <f t="shared" si="83"/>
        <v>0</v>
      </c>
      <c r="AR20" s="80"/>
      <c r="AS20" s="201"/>
      <c r="AT20" s="80"/>
      <c r="AU20" s="80"/>
      <c r="AV20" s="80"/>
      <c r="AW20" s="201"/>
      <c r="AX20" s="201"/>
      <c r="AY20" s="194">
        <f t="shared" si="73"/>
        <v>0</v>
      </c>
      <c r="AZ20" s="201"/>
      <c r="BA20" s="80"/>
      <c r="BB20" s="79"/>
      <c r="BC20" s="80"/>
      <c r="BD20" s="80"/>
      <c r="BE20" s="79"/>
      <c r="BF20" s="80"/>
      <c r="BG20" s="79"/>
      <c r="BH20" s="80"/>
      <c r="BI20" s="80"/>
      <c r="BJ20" s="193">
        <f t="shared" si="84"/>
        <v>0</v>
      </c>
      <c r="BK20" s="80"/>
      <c r="BL20" s="80"/>
      <c r="BM20" s="80"/>
      <c r="BN20" s="80"/>
      <c r="BO20" s="80"/>
      <c r="BP20" s="80"/>
      <c r="BQ20" s="79"/>
      <c r="BR20" s="193">
        <f t="shared" si="85"/>
        <v>0</v>
      </c>
      <c r="BS20" s="80"/>
      <c r="BT20" s="80"/>
      <c r="BU20" s="80"/>
      <c r="BV20" s="79"/>
      <c r="BW20" s="80"/>
      <c r="BX20" s="122">
        <f t="shared" si="76"/>
        <v>0</v>
      </c>
      <c r="BY20" s="80"/>
      <c r="BZ20" s="80"/>
      <c r="CA20" s="80"/>
      <c r="CB20" s="80"/>
      <c r="CC20" s="80"/>
      <c r="CD20" s="122">
        <f t="shared" si="86"/>
        <v>0</v>
      </c>
      <c r="CE20" s="80"/>
      <c r="CF20" s="80"/>
      <c r="CG20" s="80"/>
      <c r="CH20" s="80"/>
      <c r="CI20" s="80"/>
      <c r="CJ20" s="80"/>
      <c r="CK20" s="122">
        <f t="shared" si="87"/>
        <v>0</v>
      </c>
      <c r="CL20" s="91"/>
      <c r="CM20" s="81"/>
      <c r="CN20" s="81"/>
    </row>
    <row r="21" ht="14.1" customHeight="1" spans="1:92">
      <c r="A21" s="203"/>
      <c r="B21" s="204"/>
      <c r="C21" s="200" t="s">
        <v>689</v>
      </c>
      <c r="D21" s="195" t="s">
        <v>684</v>
      </c>
      <c r="E21" s="196">
        <v>54</v>
      </c>
      <c r="F21" s="180">
        <f t="shared" si="64"/>
        <v>0</v>
      </c>
      <c r="G21" s="122">
        <f t="shared" si="79"/>
        <v>0</v>
      </c>
      <c r="H21" s="79"/>
      <c r="I21" s="80"/>
      <c r="J21" s="80"/>
      <c r="K21" s="79"/>
      <c r="L21" s="80"/>
      <c r="M21" s="122">
        <f t="shared" si="80"/>
        <v>0</v>
      </c>
      <c r="N21" s="79"/>
      <c r="O21" s="79"/>
      <c r="P21" s="80"/>
      <c r="Q21" s="79"/>
      <c r="R21" s="193">
        <f t="shared" si="67"/>
        <v>0</v>
      </c>
      <c r="S21" s="80"/>
      <c r="T21" s="80"/>
      <c r="U21" s="80"/>
      <c r="V21" s="79"/>
      <c r="W21" s="80"/>
      <c r="X21" s="80"/>
      <c r="Y21" s="79"/>
      <c r="Z21" s="79"/>
      <c r="AA21" s="193">
        <f t="shared" si="68"/>
        <v>0</v>
      </c>
      <c r="AB21" s="79"/>
      <c r="AC21" s="80"/>
      <c r="AD21" s="80"/>
      <c r="AE21" s="122">
        <f t="shared" si="69"/>
        <v>0</v>
      </c>
      <c r="AF21" s="80"/>
      <c r="AG21" s="80"/>
      <c r="AH21" s="122">
        <f t="shared" si="81"/>
        <v>0</v>
      </c>
      <c r="AI21" s="80"/>
      <c r="AJ21" s="80"/>
      <c r="AK21" s="193">
        <f t="shared" si="82"/>
        <v>0</v>
      </c>
      <c r="AL21" s="79"/>
      <c r="AM21" s="80"/>
      <c r="AN21" s="80"/>
      <c r="AO21" s="80"/>
      <c r="AP21" s="79"/>
      <c r="AQ21" s="122">
        <f t="shared" si="83"/>
        <v>0</v>
      </c>
      <c r="AR21" s="80"/>
      <c r="AS21" s="201"/>
      <c r="AT21" s="80"/>
      <c r="AU21" s="80"/>
      <c r="AV21" s="80"/>
      <c r="AW21" s="201"/>
      <c r="AX21" s="201"/>
      <c r="AY21" s="194">
        <f t="shared" si="73"/>
        <v>0</v>
      </c>
      <c r="AZ21" s="201"/>
      <c r="BA21" s="80"/>
      <c r="BB21" s="79"/>
      <c r="BC21" s="80"/>
      <c r="BD21" s="80"/>
      <c r="BE21" s="79"/>
      <c r="BF21" s="80"/>
      <c r="BG21" s="79"/>
      <c r="BH21" s="80"/>
      <c r="BI21" s="80"/>
      <c r="BJ21" s="193">
        <f t="shared" si="84"/>
        <v>0</v>
      </c>
      <c r="BK21" s="80"/>
      <c r="BL21" s="80"/>
      <c r="BM21" s="80"/>
      <c r="BN21" s="80"/>
      <c r="BO21" s="80"/>
      <c r="BP21" s="80"/>
      <c r="BQ21" s="79"/>
      <c r="BR21" s="193">
        <f t="shared" si="85"/>
        <v>0</v>
      </c>
      <c r="BS21" s="80"/>
      <c r="BT21" s="80"/>
      <c r="BU21" s="80"/>
      <c r="BV21" s="79"/>
      <c r="BW21" s="80"/>
      <c r="BX21" s="122">
        <f t="shared" si="76"/>
        <v>0</v>
      </c>
      <c r="BY21" s="80"/>
      <c r="BZ21" s="80"/>
      <c r="CA21" s="80"/>
      <c r="CB21" s="80"/>
      <c r="CC21" s="80"/>
      <c r="CD21" s="122">
        <f t="shared" si="86"/>
        <v>0</v>
      </c>
      <c r="CE21" s="80"/>
      <c r="CF21" s="80"/>
      <c r="CG21" s="80"/>
      <c r="CH21" s="80"/>
      <c r="CI21" s="80"/>
      <c r="CJ21" s="80"/>
      <c r="CK21" s="122">
        <f t="shared" si="87"/>
        <v>0</v>
      </c>
      <c r="CL21" s="91"/>
      <c r="CM21" s="81"/>
      <c r="CN21" s="81"/>
    </row>
    <row r="22" ht="14.1" customHeight="1" spans="1:92">
      <c r="A22" s="203"/>
      <c r="B22" s="204"/>
      <c r="C22" s="200" t="s">
        <v>690</v>
      </c>
      <c r="D22" s="195" t="s">
        <v>676</v>
      </c>
      <c r="E22" s="196">
        <v>105</v>
      </c>
      <c r="F22" s="180">
        <f t="shared" si="64"/>
        <v>0</v>
      </c>
      <c r="G22" s="122">
        <f t="shared" si="79"/>
        <v>0</v>
      </c>
      <c r="H22" s="79"/>
      <c r="I22" s="80"/>
      <c r="J22" s="80"/>
      <c r="K22" s="79"/>
      <c r="L22" s="80"/>
      <c r="M22" s="122">
        <f t="shared" si="80"/>
        <v>0</v>
      </c>
      <c r="N22" s="79"/>
      <c r="O22" s="79"/>
      <c r="P22" s="80"/>
      <c r="Q22" s="79"/>
      <c r="R22" s="193">
        <f t="shared" si="67"/>
        <v>0</v>
      </c>
      <c r="S22" s="80"/>
      <c r="T22" s="80"/>
      <c r="U22" s="80"/>
      <c r="V22" s="79"/>
      <c r="W22" s="80"/>
      <c r="X22" s="80"/>
      <c r="Y22" s="79"/>
      <c r="Z22" s="79"/>
      <c r="AA22" s="193">
        <f t="shared" si="68"/>
        <v>0</v>
      </c>
      <c r="AB22" s="79"/>
      <c r="AC22" s="80"/>
      <c r="AD22" s="80"/>
      <c r="AE22" s="122">
        <f t="shared" si="69"/>
        <v>0</v>
      </c>
      <c r="AF22" s="80"/>
      <c r="AG22" s="80"/>
      <c r="AH22" s="122">
        <f t="shared" si="81"/>
        <v>0</v>
      </c>
      <c r="AI22" s="80"/>
      <c r="AJ22" s="80"/>
      <c r="AK22" s="193">
        <f t="shared" si="82"/>
        <v>0</v>
      </c>
      <c r="AL22" s="79"/>
      <c r="AM22" s="80"/>
      <c r="AN22" s="80"/>
      <c r="AO22" s="80"/>
      <c r="AP22" s="79"/>
      <c r="AQ22" s="122">
        <f t="shared" si="83"/>
        <v>0</v>
      </c>
      <c r="AR22" s="80"/>
      <c r="AS22" s="201"/>
      <c r="AT22" s="80"/>
      <c r="AU22" s="80"/>
      <c r="AV22" s="80"/>
      <c r="AW22" s="201"/>
      <c r="AX22" s="201"/>
      <c r="AY22" s="194">
        <f t="shared" si="73"/>
        <v>0</v>
      </c>
      <c r="AZ22" s="201"/>
      <c r="BA22" s="80"/>
      <c r="BB22" s="79"/>
      <c r="BC22" s="80"/>
      <c r="BD22" s="80"/>
      <c r="BE22" s="79"/>
      <c r="BF22" s="80"/>
      <c r="BG22" s="79"/>
      <c r="BH22" s="80"/>
      <c r="BI22" s="80"/>
      <c r="BJ22" s="193">
        <f t="shared" si="84"/>
        <v>0</v>
      </c>
      <c r="BK22" s="80"/>
      <c r="BL22" s="80"/>
      <c r="BM22" s="80"/>
      <c r="BN22" s="80"/>
      <c r="BO22" s="80"/>
      <c r="BP22" s="80"/>
      <c r="BQ22" s="79"/>
      <c r="BR22" s="193">
        <f t="shared" si="85"/>
        <v>0</v>
      </c>
      <c r="BS22" s="80"/>
      <c r="BT22" s="80"/>
      <c r="BU22" s="80"/>
      <c r="BV22" s="79"/>
      <c r="BW22" s="80"/>
      <c r="BX22" s="122">
        <f t="shared" si="76"/>
        <v>0</v>
      </c>
      <c r="BY22" s="80"/>
      <c r="BZ22" s="80"/>
      <c r="CA22" s="80"/>
      <c r="CB22" s="80"/>
      <c r="CC22" s="80"/>
      <c r="CD22" s="122">
        <f t="shared" si="86"/>
        <v>0</v>
      </c>
      <c r="CE22" s="80"/>
      <c r="CF22" s="80"/>
      <c r="CG22" s="80"/>
      <c r="CH22" s="80"/>
      <c r="CI22" s="80"/>
      <c r="CJ22" s="80"/>
      <c r="CK22" s="122">
        <f t="shared" si="87"/>
        <v>0</v>
      </c>
      <c r="CL22" s="91"/>
      <c r="CM22" s="81"/>
      <c r="CN22" s="81"/>
    </row>
    <row r="23" ht="14.1" customHeight="1" spans="1:92">
      <c r="A23" s="203"/>
      <c r="B23" s="204"/>
      <c r="C23" s="200" t="s">
        <v>691</v>
      </c>
      <c r="D23" s="195" t="s">
        <v>676</v>
      </c>
      <c r="E23" s="196">
        <v>589.4</v>
      </c>
      <c r="F23" s="180">
        <f t="shared" si="64"/>
        <v>0</v>
      </c>
      <c r="G23" s="122">
        <f t="shared" si="79"/>
        <v>0</v>
      </c>
      <c r="H23" s="79"/>
      <c r="I23" s="80"/>
      <c r="J23" s="80"/>
      <c r="K23" s="79"/>
      <c r="L23" s="80"/>
      <c r="M23" s="122">
        <f t="shared" si="80"/>
        <v>0</v>
      </c>
      <c r="N23" s="79"/>
      <c r="O23" s="79"/>
      <c r="P23" s="80"/>
      <c r="Q23" s="79"/>
      <c r="R23" s="193">
        <f t="shared" si="67"/>
        <v>0</v>
      </c>
      <c r="S23" s="80"/>
      <c r="T23" s="80"/>
      <c r="U23" s="80"/>
      <c r="V23" s="79"/>
      <c r="W23" s="80"/>
      <c r="X23" s="80"/>
      <c r="Y23" s="79"/>
      <c r="Z23" s="79"/>
      <c r="AA23" s="193">
        <f t="shared" si="68"/>
        <v>0</v>
      </c>
      <c r="AB23" s="79"/>
      <c r="AC23" s="80"/>
      <c r="AD23" s="80"/>
      <c r="AE23" s="122">
        <f t="shared" si="69"/>
        <v>0</v>
      </c>
      <c r="AF23" s="80"/>
      <c r="AG23" s="80"/>
      <c r="AH23" s="122">
        <f t="shared" si="81"/>
        <v>0</v>
      </c>
      <c r="AI23" s="80"/>
      <c r="AJ23" s="80"/>
      <c r="AK23" s="193">
        <f t="shared" si="82"/>
        <v>0</v>
      </c>
      <c r="AL23" s="79"/>
      <c r="AM23" s="80"/>
      <c r="AN23" s="80"/>
      <c r="AO23" s="80"/>
      <c r="AP23" s="79"/>
      <c r="AQ23" s="122">
        <f t="shared" si="83"/>
        <v>0</v>
      </c>
      <c r="AR23" s="80"/>
      <c r="AS23" s="201"/>
      <c r="AT23" s="80"/>
      <c r="AU23" s="80"/>
      <c r="AV23" s="80"/>
      <c r="AW23" s="201"/>
      <c r="AX23" s="201"/>
      <c r="AY23" s="194">
        <f t="shared" si="73"/>
        <v>0</v>
      </c>
      <c r="AZ23" s="201"/>
      <c r="BA23" s="80"/>
      <c r="BB23" s="79"/>
      <c r="BC23" s="80"/>
      <c r="BD23" s="80"/>
      <c r="BE23" s="79"/>
      <c r="BF23" s="80"/>
      <c r="BG23" s="79"/>
      <c r="BH23" s="80"/>
      <c r="BI23" s="80"/>
      <c r="BJ23" s="193">
        <f t="shared" si="84"/>
        <v>0</v>
      </c>
      <c r="BK23" s="80"/>
      <c r="BL23" s="80"/>
      <c r="BM23" s="80"/>
      <c r="BN23" s="80"/>
      <c r="BO23" s="80"/>
      <c r="BP23" s="80"/>
      <c r="BQ23" s="79"/>
      <c r="BR23" s="193">
        <f t="shared" si="85"/>
        <v>0</v>
      </c>
      <c r="BS23" s="80"/>
      <c r="BT23" s="80"/>
      <c r="BU23" s="80"/>
      <c r="BV23" s="79"/>
      <c r="BW23" s="80"/>
      <c r="BX23" s="122">
        <f t="shared" si="76"/>
        <v>0</v>
      </c>
      <c r="BY23" s="80"/>
      <c r="BZ23" s="80"/>
      <c r="CA23" s="80"/>
      <c r="CB23" s="80"/>
      <c r="CC23" s="80"/>
      <c r="CD23" s="122">
        <f t="shared" si="86"/>
        <v>0</v>
      </c>
      <c r="CE23" s="80"/>
      <c r="CF23" s="80"/>
      <c r="CG23" s="80"/>
      <c r="CH23" s="80"/>
      <c r="CI23" s="80"/>
      <c r="CJ23" s="80"/>
      <c r="CK23" s="122">
        <f t="shared" si="87"/>
        <v>0</v>
      </c>
      <c r="CL23" s="91"/>
      <c r="CM23" s="81"/>
      <c r="CN23" s="81"/>
    </row>
    <row r="24" ht="14.1" customHeight="1" spans="1:92">
      <c r="A24" s="203"/>
      <c r="B24" s="204"/>
      <c r="C24" s="200" t="s">
        <v>692</v>
      </c>
      <c r="D24" s="195" t="s">
        <v>684</v>
      </c>
      <c r="E24" s="196">
        <v>4</v>
      </c>
      <c r="F24" s="180">
        <f t="shared" si="64"/>
        <v>0</v>
      </c>
      <c r="G24" s="122">
        <f t="shared" si="79"/>
        <v>0</v>
      </c>
      <c r="H24" s="79"/>
      <c r="I24" s="80"/>
      <c r="J24" s="80"/>
      <c r="K24" s="79"/>
      <c r="L24" s="80"/>
      <c r="M24" s="122">
        <f t="shared" si="80"/>
        <v>0</v>
      </c>
      <c r="N24" s="79"/>
      <c r="O24" s="79"/>
      <c r="P24" s="80"/>
      <c r="Q24" s="79"/>
      <c r="R24" s="193">
        <f t="shared" si="67"/>
        <v>0</v>
      </c>
      <c r="S24" s="80"/>
      <c r="T24" s="80"/>
      <c r="U24" s="80"/>
      <c r="V24" s="79"/>
      <c r="W24" s="80"/>
      <c r="X24" s="80"/>
      <c r="Y24" s="79"/>
      <c r="Z24" s="79"/>
      <c r="AA24" s="193">
        <f t="shared" si="68"/>
        <v>0</v>
      </c>
      <c r="AB24" s="79"/>
      <c r="AC24" s="80"/>
      <c r="AD24" s="80"/>
      <c r="AE24" s="122">
        <f t="shared" si="69"/>
        <v>0</v>
      </c>
      <c r="AF24" s="80"/>
      <c r="AG24" s="80"/>
      <c r="AH24" s="122">
        <f t="shared" si="81"/>
        <v>0</v>
      </c>
      <c r="AI24" s="80"/>
      <c r="AJ24" s="80"/>
      <c r="AK24" s="193">
        <f t="shared" si="82"/>
        <v>0</v>
      </c>
      <c r="AL24" s="79"/>
      <c r="AM24" s="80"/>
      <c r="AN24" s="80"/>
      <c r="AO24" s="80"/>
      <c r="AP24" s="79"/>
      <c r="AQ24" s="122">
        <f t="shared" si="83"/>
        <v>0</v>
      </c>
      <c r="AR24" s="80"/>
      <c r="AS24" s="201"/>
      <c r="AT24" s="80"/>
      <c r="AU24" s="80"/>
      <c r="AV24" s="80"/>
      <c r="AW24" s="201"/>
      <c r="AX24" s="201"/>
      <c r="AY24" s="194">
        <f t="shared" si="73"/>
        <v>0</v>
      </c>
      <c r="AZ24" s="201"/>
      <c r="BA24" s="80"/>
      <c r="BB24" s="79"/>
      <c r="BC24" s="80"/>
      <c r="BD24" s="80"/>
      <c r="BE24" s="79"/>
      <c r="BF24" s="80"/>
      <c r="BG24" s="79"/>
      <c r="BH24" s="80"/>
      <c r="BI24" s="80"/>
      <c r="BJ24" s="193">
        <f t="shared" si="84"/>
        <v>0</v>
      </c>
      <c r="BK24" s="80"/>
      <c r="BL24" s="80"/>
      <c r="BM24" s="80"/>
      <c r="BN24" s="80"/>
      <c r="BO24" s="80"/>
      <c r="BP24" s="80"/>
      <c r="BQ24" s="79"/>
      <c r="BR24" s="193">
        <f t="shared" si="85"/>
        <v>0</v>
      </c>
      <c r="BS24" s="80"/>
      <c r="BT24" s="80"/>
      <c r="BU24" s="80"/>
      <c r="BV24" s="79"/>
      <c r="BW24" s="80"/>
      <c r="BX24" s="122">
        <f t="shared" si="76"/>
        <v>0</v>
      </c>
      <c r="BY24" s="80"/>
      <c r="BZ24" s="80"/>
      <c r="CA24" s="80"/>
      <c r="CB24" s="80"/>
      <c r="CC24" s="80"/>
      <c r="CD24" s="122">
        <f t="shared" si="86"/>
        <v>0</v>
      </c>
      <c r="CE24" s="80"/>
      <c r="CF24" s="80"/>
      <c r="CG24" s="80"/>
      <c r="CH24" s="80"/>
      <c r="CI24" s="80"/>
      <c r="CJ24" s="80"/>
      <c r="CK24" s="122">
        <f t="shared" si="87"/>
        <v>0</v>
      </c>
      <c r="CL24" s="91"/>
      <c r="CM24" s="81"/>
      <c r="CN24" s="81"/>
    </row>
    <row r="25" ht="14.1" hidden="1" customHeight="1" spans="1:92">
      <c r="A25" s="203"/>
      <c r="B25" s="204"/>
      <c r="C25" s="205" t="s">
        <v>693</v>
      </c>
      <c r="D25" s="206" t="s">
        <v>676</v>
      </c>
      <c r="E25" s="196"/>
      <c r="F25" s="180">
        <f t="shared" si="64"/>
        <v>0</v>
      </c>
      <c r="G25" s="122">
        <f t="shared" si="79"/>
        <v>0</v>
      </c>
      <c r="H25" s="79"/>
      <c r="I25" s="80"/>
      <c r="J25" s="80"/>
      <c r="K25" s="79"/>
      <c r="L25" s="80"/>
      <c r="M25" s="122">
        <f t="shared" si="80"/>
        <v>0</v>
      </c>
      <c r="N25" s="79"/>
      <c r="O25" s="79"/>
      <c r="P25" s="80"/>
      <c r="Q25" s="79"/>
      <c r="R25" s="193">
        <f t="shared" si="67"/>
        <v>0</v>
      </c>
      <c r="S25" s="80"/>
      <c r="T25" s="80"/>
      <c r="U25" s="80"/>
      <c r="V25" s="79"/>
      <c r="W25" s="80"/>
      <c r="X25" s="80"/>
      <c r="Y25" s="79"/>
      <c r="Z25" s="79"/>
      <c r="AA25" s="193">
        <f t="shared" si="68"/>
        <v>0</v>
      </c>
      <c r="AB25" s="79"/>
      <c r="AC25" s="80"/>
      <c r="AD25" s="80"/>
      <c r="AE25" s="122">
        <f t="shared" si="69"/>
        <v>0</v>
      </c>
      <c r="AF25" s="80"/>
      <c r="AG25" s="80"/>
      <c r="AH25" s="122">
        <f t="shared" si="81"/>
        <v>0</v>
      </c>
      <c r="AI25" s="80"/>
      <c r="AJ25" s="80"/>
      <c r="AK25" s="193">
        <f t="shared" si="82"/>
        <v>0</v>
      </c>
      <c r="AL25" s="79"/>
      <c r="AM25" s="80"/>
      <c r="AN25" s="80"/>
      <c r="AO25" s="80"/>
      <c r="AP25" s="79"/>
      <c r="AQ25" s="122">
        <f t="shared" si="83"/>
        <v>0</v>
      </c>
      <c r="AR25" s="80"/>
      <c r="AS25" s="201"/>
      <c r="AT25" s="80"/>
      <c r="AU25" s="80"/>
      <c r="AV25" s="80"/>
      <c r="AW25" s="201"/>
      <c r="AX25" s="201"/>
      <c r="AY25" s="194">
        <f t="shared" si="73"/>
        <v>0</v>
      </c>
      <c r="AZ25" s="201"/>
      <c r="BA25" s="80"/>
      <c r="BB25" s="79"/>
      <c r="BC25" s="80"/>
      <c r="BD25" s="80"/>
      <c r="BE25" s="79"/>
      <c r="BF25" s="80"/>
      <c r="BG25" s="79"/>
      <c r="BH25" s="80"/>
      <c r="BI25" s="80"/>
      <c r="BJ25" s="193">
        <f t="shared" si="84"/>
        <v>0</v>
      </c>
      <c r="BK25" s="80"/>
      <c r="BL25" s="80"/>
      <c r="BM25" s="80"/>
      <c r="BN25" s="80"/>
      <c r="BO25" s="80"/>
      <c r="BP25" s="80"/>
      <c r="BQ25" s="79"/>
      <c r="BR25" s="193">
        <f t="shared" si="85"/>
        <v>0</v>
      </c>
      <c r="BS25" s="80"/>
      <c r="BT25" s="80"/>
      <c r="BU25" s="80"/>
      <c r="BV25" s="79"/>
      <c r="BW25" s="80"/>
      <c r="BX25" s="122">
        <f t="shared" si="76"/>
        <v>0</v>
      </c>
      <c r="BY25" s="80"/>
      <c r="BZ25" s="80"/>
      <c r="CA25" s="80"/>
      <c r="CB25" s="80"/>
      <c r="CC25" s="80"/>
      <c r="CD25" s="122">
        <f t="shared" si="86"/>
        <v>0</v>
      </c>
      <c r="CE25" s="80"/>
      <c r="CF25" s="80"/>
      <c r="CG25" s="80"/>
      <c r="CH25" s="80"/>
      <c r="CI25" s="80"/>
      <c r="CJ25" s="80"/>
      <c r="CK25" s="122">
        <f t="shared" si="87"/>
        <v>0</v>
      </c>
      <c r="CL25" s="91"/>
      <c r="CM25" s="81"/>
      <c r="CN25" s="81"/>
    </row>
    <row r="26" ht="14.1" hidden="1" customHeight="1" spans="1:92">
      <c r="A26" s="203"/>
      <c r="B26" s="204"/>
      <c r="C26" s="205" t="s">
        <v>694</v>
      </c>
      <c r="D26" s="206" t="s">
        <v>684</v>
      </c>
      <c r="E26" s="196"/>
      <c r="F26" s="180">
        <f t="shared" si="64"/>
        <v>0</v>
      </c>
      <c r="G26" s="122">
        <f t="shared" si="79"/>
        <v>0</v>
      </c>
      <c r="H26" s="79"/>
      <c r="I26" s="80"/>
      <c r="J26" s="80"/>
      <c r="K26" s="79"/>
      <c r="L26" s="80"/>
      <c r="M26" s="122">
        <f t="shared" si="80"/>
        <v>0</v>
      </c>
      <c r="N26" s="79"/>
      <c r="O26" s="79"/>
      <c r="P26" s="80"/>
      <c r="Q26" s="79"/>
      <c r="R26" s="193">
        <f t="shared" si="67"/>
        <v>0</v>
      </c>
      <c r="S26" s="80"/>
      <c r="T26" s="80"/>
      <c r="U26" s="80"/>
      <c r="V26" s="79"/>
      <c r="W26" s="80"/>
      <c r="X26" s="80"/>
      <c r="Y26" s="79"/>
      <c r="Z26" s="79"/>
      <c r="AA26" s="193">
        <f t="shared" si="68"/>
        <v>0</v>
      </c>
      <c r="AB26" s="79"/>
      <c r="AC26" s="80"/>
      <c r="AD26" s="80"/>
      <c r="AE26" s="122">
        <f t="shared" si="69"/>
        <v>0</v>
      </c>
      <c r="AF26" s="80"/>
      <c r="AG26" s="80"/>
      <c r="AH26" s="122">
        <f t="shared" si="81"/>
        <v>0</v>
      </c>
      <c r="AI26" s="80"/>
      <c r="AJ26" s="80"/>
      <c r="AK26" s="193">
        <f t="shared" si="82"/>
        <v>0</v>
      </c>
      <c r="AL26" s="79"/>
      <c r="AM26" s="80"/>
      <c r="AN26" s="80"/>
      <c r="AO26" s="80"/>
      <c r="AP26" s="79"/>
      <c r="AQ26" s="122">
        <f t="shared" si="83"/>
        <v>0</v>
      </c>
      <c r="AR26" s="80"/>
      <c r="AS26" s="201"/>
      <c r="AT26" s="80"/>
      <c r="AU26" s="80"/>
      <c r="AV26" s="80"/>
      <c r="AW26" s="201"/>
      <c r="AX26" s="201"/>
      <c r="AY26" s="194">
        <f t="shared" si="73"/>
        <v>0</v>
      </c>
      <c r="AZ26" s="201"/>
      <c r="BA26" s="80"/>
      <c r="BB26" s="79"/>
      <c r="BC26" s="80"/>
      <c r="BD26" s="80"/>
      <c r="BE26" s="79"/>
      <c r="BF26" s="80"/>
      <c r="BG26" s="79"/>
      <c r="BH26" s="80"/>
      <c r="BI26" s="80"/>
      <c r="BJ26" s="193">
        <f t="shared" si="84"/>
        <v>0</v>
      </c>
      <c r="BK26" s="80"/>
      <c r="BL26" s="80"/>
      <c r="BM26" s="80"/>
      <c r="BN26" s="80"/>
      <c r="BO26" s="80"/>
      <c r="BP26" s="80"/>
      <c r="BQ26" s="79"/>
      <c r="BR26" s="193">
        <f t="shared" si="85"/>
        <v>0</v>
      </c>
      <c r="BS26" s="80"/>
      <c r="BT26" s="80"/>
      <c r="BU26" s="80"/>
      <c r="BV26" s="79"/>
      <c r="BW26" s="80"/>
      <c r="BX26" s="122">
        <f t="shared" si="76"/>
        <v>0</v>
      </c>
      <c r="BY26" s="80"/>
      <c r="BZ26" s="80"/>
      <c r="CA26" s="80"/>
      <c r="CB26" s="80"/>
      <c r="CC26" s="80"/>
      <c r="CD26" s="122">
        <f t="shared" si="86"/>
        <v>0</v>
      </c>
      <c r="CE26" s="80"/>
      <c r="CF26" s="80"/>
      <c r="CG26" s="80"/>
      <c r="CH26" s="80"/>
      <c r="CI26" s="80"/>
      <c r="CJ26" s="80"/>
      <c r="CK26" s="122">
        <f t="shared" si="87"/>
        <v>0</v>
      </c>
      <c r="CL26" s="91"/>
      <c r="CM26" s="81"/>
      <c r="CN26" s="81"/>
    </row>
    <row r="27" ht="14.1" customHeight="1" spans="1:92">
      <c r="A27" s="203"/>
      <c r="B27" s="204"/>
      <c r="C27" s="200" t="s">
        <v>695</v>
      </c>
      <c r="D27" s="195" t="s">
        <v>678</v>
      </c>
      <c r="E27" s="196">
        <v>2</v>
      </c>
      <c r="F27" s="180">
        <f t="shared" si="64"/>
        <v>0</v>
      </c>
      <c r="G27" s="122">
        <f t="shared" si="79"/>
        <v>0</v>
      </c>
      <c r="H27" s="79"/>
      <c r="I27" s="80"/>
      <c r="J27" s="80"/>
      <c r="K27" s="79"/>
      <c r="L27" s="80"/>
      <c r="M27" s="122">
        <f t="shared" si="80"/>
        <v>0</v>
      </c>
      <c r="N27" s="79"/>
      <c r="O27" s="79"/>
      <c r="P27" s="80"/>
      <c r="Q27" s="79"/>
      <c r="R27" s="193">
        <f t="shared" si="67"/>
        <v>0</v>
      </c>
      <c r="S27" s="80"/>
      <c r="T27" s="80"/>
      <c r="U27" s="80"/>
      <c r="V27" s="79"/>
      <c r="W27" s="80"/>
      <c r="X27" s="80"/>
      <c r="Y27" s="79"/>
      <c r="Z27" s="79"/>
      <c r="AA27" s="193">
        <f t="shared" si="68"/>
        <v>0</v>
      </c>
      <c r="AB27" s="79"/>
      <c r="AC27" s="80"/>
      <c r="AD27" s="80"/>
      <c r="AE27" s="122">
        <f t="shared" si="69"/>
        <v>0</v>
      </c>
      <c r="AF27" s="80"/>
      <c r="AG27" s="80"/>
      <c r="AH27" s="122">
        <f t="shared" si="81"/>
        <v>0</v>
      </c>
      <c r="AI27" s="80"/>
      <c r="AJ27" s="80"/>
      <c r="AK27" s="193">
        <f t="shared" si="82"/>
        <v>0</v>
      </c>
      <c r="AL27" s="79"/>
      <c r="AM27" s="80"/>
      <c r="AN27" s="80"/>
      <c r="AO27" s="80"/>
      <c r="AP27" s="79"/>
      <c r="AQ27" s="122">
        <f t="shared" si="83"/>
        <v>0</v>
      </c>
      <c r="AR27" s="80"/>
      <c r="AS27" s="201"/>
      <c r="AT27" s="80"/>
      <c r="AU27" s="80"/>
      <c r="AV27" s="80"/>
      <c r="AW27" s="201"/>
      <c r="AX27" s="201"/>
      <c r="AY27" s="194">
        <f t="shared" si="73"/>
        <v>0</v>
      </c>
      <c r="AZ27" s="201"/>
      <c r="BA27" s="80"/>
      <c r="BB27" s="79"/>
      <c r="BC27" s="80"/>
      <c r="BD27" s="80"/>
      <c r="BE27" s="79"/>
      <c r="BF27" s="80"/>
      <c r="BG27" s="79"/>
      <c r="BH27" s="80"/>
      <c r="BI27" s="80"/>
      <c r="BJ27" s="193">
        <f t="shared" si="84"/>
        <v>0</v>
      </c>
      <c r="BK27" s="80"/>
      <c r="BL27" s="80"/>
      <c r="BM27" s="80"/>
      <c r="BN27" s="80"/>
      <c r="BO27" s="80"/>
      <c r="BP27" s="80"/>
      <c r="BQ27" s="79"/>
      <c r="BR27" s="193">
        <f t="shared" si="85"/>
        <v>0</v>
      </c>
      <c r="BS27" s="80"/>
      <c r="BT27" s="80"/>
      <c r="BU27" s="80"/>
      <c r="BV27" s="79"/>
      <c r="BW27" s="80"/>
      <c r="BX27" s="122">
        <f t="shared" si="76"/>
        <v>0</v>
      </c>
      <c r="BY27" s="80"/>
      <c r="BZ27" s="80"/>
      <c r="CA27" s="80"/>
      <c r="CB27" s="80"/>
      <c r="CC27" s="80"/>
      <c r="CD27" s="122">
        <f t="shared" si="86"/>
        <v>0</v>
      </c>
      <c r="CE27" s="80"/>
      <c r="CF27" s="80"/>
      <c r="CG27" s="80"/>
      <c r="CH27" s="80"/>
      <c r="CI27" s="80"/>
      <c r="CJ27" s="80"/>
      <c r="CK27" s="122">
        <f t="shared" si="87"/>
        <v>0</v>
      </c>
      <c r="CL27" s="91"/>
      <c r="CM27" s="81"/>
      <c r="CN27" s="81"/>
    </row>
    <row r="28" ht="14.1" customHeight="1" spans="1:92">
      <c r="A28" s="203"/>
      <c r="B28" s="204"/>
      <c r="C28" s="200" t="s">
        <v>696</v>
      </c>
      <c r="D28" s="206" t="s">
        <v>697</v>
      </c>
      <c r="E28" s="196">
        <v>20</v>
      </c>
      <c r="F28" s="180">
        <f t="shared" si="64"/>
        <v>0</v>
      </c>
      <c r="G28" s="122">
        <f t="shared" si="79"/>
        <v>0</v>
      </c>
      <c r="H28" s="79"/>
      <c r="I28" s="80"/>
      <c r="J28" s="80"/>
      <c r="K28" s="79"/>
      <c r="L28" s="80"/>
      <c r="M28" s="122">
        <f t="shared" si="80"/>
        <v>0</v>
      </c>
      <c r="N28" s="79"/>
      <c r="O28" s="79"/>
      <c r="P28" s="80"/>
      <c r="Q28" s="79"/>
      <c r="R28" s="193">
        <f t="shared" si="67"/>
        <v>0</v>
      </c>
      <c r="S28" s="80"/>
      <c r="T28" s="80"/>
      <c r="U28" s="80"/>
      <c r="V28" s="79"/>
      <c r="W28" s="80"/>
      <c r="X28" s="80"/>
      <c r="Y28" s="79"/>
      <c r="Z28" s="79"/>
      <c r="AA28" s="193">
        <f t="shared" si="68"/>
        <v>0</v>
      </c>
      <c r="AB28" s="79"/>
      <c r="AC28" s="80"/>
      <c r="AD28" s="80"/>
      <c r="AE28" s="122">
        <f t="shared" si="69"/>
        <v>0</v>
      </c>
      <c r="AF28" s="80"/>
      <c r="AG28" s="80"/>
      <c r="AH28" s="122">
        <f t="shared" si="81"/>
        <v>0</v>
      </c>
      <c r="AI28" s="80"/>
      <c r="AJ28" s="80"/>
      <c r="AK28" s="193">
        <f t="shared" si="82"/>
        <v>0</v>
      </c>
      <c r="AL28" s="79"/>
      <c r="AM28" s="80"/>
      <c r="AN28" s="80"/>
      <c r="AO28" s="80"/>
      <c r="AP28" s="79"/>
      <c r="AQ28" s="122">
        <f t="shared" si="83"/>
        <v>0</v>
      </c>
      <c r="AR28" s="80"/>
      <c r="AS28" s="201"/>
      <c r="AT28" s="80"/>
      <c r="AU28" s="80"/>
      <c r="AV28" s="80"/>
      <c r="AW28" s="201"/>
      <c r="AX28" s="201"/>
      <c r="AY28" s="194">
        <f t="shared" si="73"/>
        <v>0</v>
      </c>
      <c r="AZ28" s="201"/>
      <c r="BA28" s="80"/>
      <c r="BB28" s="79"/>
      <c r="BC28" s="80"/>
      <c r="BD28" s="80"/>
      <c r="BE28" s="79"/>
      <c r="BF28" s="80"/>
      <c r="BG28" s="79"/>
      <c r="BH28" s="80"/>
      <c r="BI28" s="80"/>
      <c r="BJ28" s="193">
        <f t="shared" si="84"/>
        <v>0</v>
      </c>
      <c r="BK28" s="80"/>
      <c r="BL28" s="80"/>
      <c r="BM28" s="80"/>
      <c r="BN28" s="80"/>
      <c r="BO28" s="80"/>
      <c r="BP28" s="80"/>
      <c r="BQ28" s="79"/>
      <c r="BR28" s="193">
        <f t="shared" si="85"/>
        <v>0</v>
      </c>
      <c r="BS28" s="80"/>
      <c r="BT28" s="80"/>
      <c r="BU28" s="80"/>
      <c r="BV28" s="79"/>
      <c r="BW28" s="80"/>
      <c r="BX28" s="122">
        <f t="shared" si="76"/>
        <v>0</v>
      </c>
      <c r="BY28" s="80"/>
      <c r="BZ28" s="80"/>
      <c r="CA28" s="80"/>
      <c r="CB28" s="80"/>
      <c r="CC28" s="80"/>
      <c r="CD28" s="122">
        <f t="shared" si="86"/>
        <v>0</v>
      </c>
      <c r="CE28" s="80"/>
      <c r="CF28" s="80"/>
      <c r="CG28" s="80"/>
      <c r="CH28" s="80"/>
      <c r="CI28" s="80"/>
      <c r="CJ28" s="80"/>
      <c r="CK28" s="122">
        <f t="shared" si="87"/>
        <v>0</v>
      </c>
      <c r="CL28" s="91"/>
      <c r="CM28" s="81"/>
      <c r="CN28" s="81"/>
    </row>
    <row r="29" ht="14.1" hidden="1" customHeight="1" spans="1:92">
      <c r="A29" s="203"/>
      <c r="B29" s="204"/>
      <c r="C29" s="200" t="s">
        <v>698</v>
      </c>
      <c r="D29" s="206" t="s">
        <v>684</v>
      </c>
      <c r="E29" s="196"/>
      <c r="F29" s="180">
        <f t="shared" si="64"/>
        <v>0</v>
      </c>
      <c r="G29" s="122">
        <f t="shared" si="79"/>
        <v>0</v>
      </c>
      <c r="H29" s="79"/>
      <c r="I29" s="80"/>
      <c r="J29" s="80"/>
      <c r="K29" s="79"/>
      <c r="L29" s="80"/>
      <c r="M29" s="122">
        <f t="shared" si="80"/>
        <v>0</v>
      </c>
      <c r="N29" s="79"/>
      <c r="O29" s="79"/>
      <c r="P29" s="80"/>
      <c r="Q29" s="79"/>
      <c r="R29" s="193">
        <f t="shared" si="67"/>
        <v>0</v>
      </c>
      <c r="S29" s="80"/>
      <c r="T29" s="80"/>
      <c r="U29" s="80"/>
      <c r="V29" s="79"/>
      <c r="W29" s="80"/>
      <c r="X29" s="80"/>
      <c r="Y29" s="79"/>
      <c r="Z29" s="79"/>
      <c r="AA29" s="193">
        <f t="shared" si="68"/>
        <v>0</v>
      </c>
      <c r="AB29" s="79"/>
      <c r="AC29" s="80"/>
      <c r="AD29" s="80"/>
      <c r="AE29" s="122">
        <f t="shared" si="69"/>
        <v>0</v>
      </c>
      <c r="AF29" s="80"/>
      <c r="AG29" s="80"/>
      <c r="AH29" s="122">
        <f t="shared" si="81"/>
        <v>0</v>
      </c>
      <c r="AI29" s="80"/>
      <c r="AJ29" s="80"/>
      <c r="AK29" s="193">
        <f t="shared" si="82"/>
        <v>0</v>
      </c>
      <c r="AL29" s="79"/>
      <c r="AM29" s="80"/>
      <c r="AN29" s="80"/>
      <c r="AO29" s="80"/>
      <c r="AP29" s="79"/>
      <c r="AQ29" s="122">
        <f t="shared" si="83"/>
        <v>0</v>
      </c>
      <c r="AR29" s="80"/>
      <c r="AS29" s="201"/>
      <c r="AT29" s="80"/>
      <c r="AU29" s="80"/>
      <c r="AV29" s="80"/>
      <c r="AW29" s="201"/>
      <c r="AX29" s="201"/>
      <c r="AY29" s="194">
        <f t="shared" si="73"/>
        <v>0</v>
      </c>
      <c r="AZ29" s="201"/>
      <c r="BA29" s="80"/>
      <c r="BB29" s="79"/>
      <c r="BC29" s="80"/>
      <c r="BD29" s="80"/>
      <c r="BE29" s="79"/>
      <c r="BF29" s="80"/>
      <c r="BG29" s="79"/>
      <c r="BH29" s="80"/>
      <c r="BI29" s="80"/>
      <c r="BJ29" s="193">
        <f t="shared" si="84"/>
        <v>0</v>
      </c>
      <c r="BK29" s="80"/>
      <c r="BL29" s="80"/>
      <c r="BM29" s="80"/>
      <c r="BN29" s="80"/>
      <c r="BO29" s="80"/>
      <c r="BP29" s="80"/>
      <c r="BQ29" s="79"/>
      <c r="BR29" s="193">
        <f t="shared" si="85"/>
        <v>0</v>
      </c>
      <c r="BS29" s="80"/>
      <c r="BT29" s="80"/>
      <c r="BU29" s="80"/>
      <c r="BV29" s="79"/>
      <c r="BW29" s="80"/>
      <c r="BX29" s="122">
        <f t="shared" si="76"/>
        <v>0</v>
      </c>
      <c r="BY29" s="80"/>
      <c r="BZ29" s="80"/>
      <c r="CA29" s="80"/>
      <c r="CB29" s="80"/>
      <c r="CC29" s="80"/>
      <c r="CD29" s="122">
        <f t="shared" si="86"/>
        <v>0</v>
      </c>
      <c r="CE29" s="80"/>
      <c r="CF29" s="80"/>
      <c r="CG29" s="80"/>
      <c r="CH29" s="80"/>
      <c r="CI29" s="80"/>
      <c r="CJ29" s="80"/>
      <c r="CK29" s="122">
        <f t="shared" si="87"/>
        <v>0</v>
      </c>
      <c r="CL29" s="91"/>
      <c r="CM29" s="81"/>
      <c r="CN29" s="81"/>
    </row>
    <row r="30" ht="14.1" customHeight="1" spans="1:92">
      <c r="A30" s="203"/>
      <c r="B30" s="204"/>
      <c r="C30" s="200" t="s">
        <v>699</v>
      </c>
      <c r="D30" s="195" t="s">
        <v>678</v>
      </c>
      <c r="E30" s="196">
        <v>1</v>
      </c>
      <c r="F30" s="180">
        <f t="shared" si="64"/>
        <v>0</v>
      </c>
      <c r="G30" s="122">
        <f t="shared" si="79"/>
        <v>0</v>
      </c>
      <c r="H30" s="79"/>
      <c r="I30" s="80"/>
      <c r="J30" s="80"/>
      <c r="K30" s="79"/>
      <c r="L30" s="80"/>
      <c r="M30" s="122">
        <f t="shared" si="80"/>
        <v>0</v>
      </c>
      <c r="N30" s="79"/>
      <c r="O30" s="79"/>
      <c r="P30" s="80"/>
      <c r="Q30" s="79"/>
      <c r="R30" s="193">
        <f t="shared" si="67"/>
        <v>0</v>
      </c>
      <c r="S30" s="80"/>
      <c r="T30" s="80"/>
      <c r="U30" s="80"/>
      <c r="V30" s="79"/>
      <c r="W30" s="80"/>
      <c r="X30" s="80"/>
      <c r="Y30" s="79"/>
      <c r="Z30" s="79"/>
      <c r="AA30" s="193">
        <f t="shared" si="68"/>
        <v>0</v>
      </c>
      <c r="AB30" s="79"/>
      <c r="AC30" s="80"/>
      <c r="AD30" s="80"/>
      <c r="AE30" s="122">
        <f t="shared" si="69"/>
        <v>0</v>
      </c>
      <c r="AF30" s="80"/>
      <c r="AG30" s="80"/>
      <c r="AH30" s="122">
        <f t="shared" si="81"/>
        <v>0</v>
      </c>
      <c r="AI30" s="80"/>
      <c r="AJ30" s="80"/>
      <c r="AK30" s="193">
        <f t="shared" si="82"/>
        <v>0</v>
      </c>
      <c r="AL30" s="79"/>
      <c r="AM30" s="80"/>
      <c r="AN30" s="80"/>
      <c r="AO30" s="80"/>
      <c r="AP30" s="79"/>
      <c r="AQ30" s="122">
        <f t="shared" si="83"/>
        <v>0</v>
      </c>
      <c r="AR30" s="80"/>
      <c r="AS30" s="201"/>
      <c r="AT30" s="80"/>
      <c r="AU30" s="80"/>
      <c r="AV30" s="80"/>
      <c r="AW30" s="201"/>
      <c r="AX30" s="201"/>
      <c r="AY30" s="194">
        <f t="shared" si="73"/>
        <v>0</v>
      </c>
      <c r="AZ30" s="201"/>
      <c r="BA30" s="80"/>
      <c r="BB30" s="79"/>
      <c r="BC30" s="80"/>
      <c r="BD30" s="80"/>
      <c r="BE30" s="79"/>
      <c r="BF30" s="80"/>
      <c r="BG30" s="79"/>
      <c r="BH30" s="80"/>
      <c r="BI30" s="80"/>
      <c r="BJ30" s="193">
        <f t="shared" si="84"/>
        <v>0</v>
      </c>
      <c r="BK30" s="80"/>
      <c r="BL30" s="80"/>
      <c r="BM30" s="80"/>
      <c r="BN30" s="80"/>
      <c r="BO30" s="80"/>
      <c r="BP30" s="80"/>
      <c r="BQ30" s="79"/>
      <c r="BR30" s="193">
        <f t="shared" si="85"/>
        <v>0</v>
      </c>
      <c r="BS30" s="80"/>
      <c r="BT30" s="80"/>
      <c r="BU30" s="80"/>
      <c r="BV30" s="79"/>
      <c r="BW30" s="80"/>
      <c r="BX30" s="122">
        <f t="shared" si="76"/>
        <v>0</v>
      </c>
      <c r="BY30" s="80"/>
      <c r="BZ30" s="80"/>
      <c r="CA30" s="80"/>
      <c r="CB30" s="80"/>
      <c r="CC30" s="80"/>
      <c r="CD30" s="122">
        <f t="shared" si="86"/>
        <v>0</v>
      </c>
      <c r="CE30" s="80"/>
      <c r="CF30" s="80"/>
      <c r="CG30" s="80"/>
      <c r="CH30" s="80"/>
      <c r="CI30" s="80"/>
      <c r="CJ30" s="80"/>
      <c r="CK30" s="122">
        <f t="shared" si="87"/>
        <v>0</v>
      </c>
      <c r="CL30" s="91"/>
      <c r="CM30" s="81"/>
      <c r="CN30" s="81"/>
    </row>
    <row r="31" ht="14.1" customHeight="1" spans="1:92">
      <c r="A31" s="203"/>
      <c r="B31" s="204"/>
      <c r="C31" s="200" t="s">
        <v>700</v>
      </c>
      <c r="D31" s="195" t="s">
        <v>678</v>
      </c>
      <c r="E31" s="196">
        <v>4</v>
      </c>
      <c r="F31" s="180">
        <f t="shared" si="64"/>
        <v>0</v>
      </c>
      <c r="G31" s="122">
        <f t="shared" si="79"/>
        <v>0</v>
      </c>
      <c r="H31" s="79"/>
      <c r="I31" s="80"/>
      <c r="J31" s="80"/>
      <c r="K31" s="79"/>
      <c r="L31" s="80"/>
      <c r="M31" s="122">
        <f t="shared" si="80"/>
        <v>0</v>
      </c>
      <c r="N31" s="79"/>
      <c r="O31" s="79"/>
      <c r="P31" s="80"/>
      <c r="Q31" s="79"/>
      <c r="R31" s="193">
        <f t="shared" si="67"/>
        <v>0</v>
      </c>
      <c r="S31" s="80"/>
      <c r="T31" s="80"/>
      <c r="U31" s="80"/>
      <c r="V31" s="79"/>
      <c r="W31" s="80"/>
      <c r="X31" s="80"/>
      <c r="Y31" s="79"/>
      <c r="Z31" s="79"/>
      <c r="AA31" s="193">
        <f t="shared" si="68"/>
        <v>0</v>
      </c>
      <c r="AB31" s="79"/>
      <c r="AC31" s="80"/>
      <c r="AD31" s="80"/>
      <c r="AE31" s="122">
        <f t="shared" si="69"/>
        <v>0</v>
      </c>
      <c r="AF31" s="80"/>
      <c r="AG31" s="80"/>
      <c r="AH31" s="122">
        <f t="shared" si="81"/>
        <v>0</v>
      </c>
      <c r="AI31" s="80"/>
      <c r="AJ31" s="80"/>
      <c r="AK31" s="193">
        <f t="shared" si="82"/>
        <v>0</v>
      </c>
      <c r="AL31" s="79"/>
      <c r="AM31" s="80"/>
      <c r="AN31" s="80"/>
      <c r="AO31" s="80"/>
      <c r="AP31" s="79"/>
      <c r="AQ31" s="122">
        <f t="shared" si="83"/>
        <v>0</v>
      </c>
      <c r="AR31" s="80"/>
      <c r="AS31" s="201"/>
      <c r="AT31" s="80"/>
      <c r="AU31" s="80"/>
      <c r="AV31" s="80"/>
      <c r="AW31" s="201"/>
      <c r="AX31" s="201"/>
      <c r="AY31" s="194">
        <f t="shared" si="73"/>
        <v>0</v>
      </c>
      <c r="AZ31" s="201"/>
      <c r="BA31" s="80"/>
      <c r="BB31" s="79"/>
      <c r="BC31" s="80"/>
      <c r="BD31" s="80"/>
      <c r="BE31" s="79"/>
      <c r="BF31" s="80"/>
      <c r="BG31" s="79"/>
      <c r="BH31" s="80"/>
      <c r="BI31" s="80"/>
      <c r="BJ31" s="193">
        <f t="shared" si="84"/>
        <v>0</v>
      </c>
      <c r="BK31" s="80"/>
      <c r="BL31" s="80"/>
      <c r="BM31" s="80"/>
      <c r="BN31" s="80"/>
      <c r="BO31" s="80"/>
      <c r="BP31" s="80"/>
      <c r="BQ31" s="79"/>
      <c r="BR31" s="193">
        <f t="shared" si="85"/>
        <v>0</v>
      </c>
      <c r="BS31" s="80"/>
      <c r="BT31" s="80"/>
      <c r="BU31" s="80"/>
      <c r="BV31" s="79"/>
      <c r="BW31" s="80"/>
      <c r="BX31" s="122">
        <f t="shared" si="76"/>
        <v>0</v>
      </c>
      <c r="BY31" s="80"/>
      <c r="BZ31" s="80"/>
      <c r="CA31" s="80"/>
      <c r="CB31" s="80"/>
      <c r="CC31" s="80"/>
      <c r="CD31" s="122">
        <f t="shared" si="86"/>
        <v>0</v>
      </c>
      <c r="CE31" s="80"/>
      <c r="CF31" s="80"/>
      <c r="CG31" s="80"/>
      <c r="CH31" s="80"/>
      <c r="CI31" s="80"/>
      <c r="CJ31" s="80"/>
      <c r="CK31" s="122">
        <f t="shared" si="87"/>
        <v>0</v>
      </c>
      <c r="CL31" s="91"/>
      <c r="CM31" s="81"/>
      <c r="CN31" s="81"/>
    </row>
    <row r="32" ht="14.1" hidden="1" customHeight="1" spans="1:92">
      <c r="A32" s="203"/>
      <c r="B32" s="204"/>
      <c r="C32" s="200" t="s">
        <v>701</v>
      </c>
      <c r="D32" s="206" t="s">
        <v>678</v>
      </c>
      <c r="E32" s="196"/>
      <c r="F32" s="180">
        <f t="shared" si="64"/>
        <v>0</v>
      </c>
      <c r="G32" s="122">
        <f t="shared" si="79"/>
        <v>0</v>
      </c>
      <c r="H32" s="79"/>
      <c r="I32" s="80"/>
      <c r="J32" s="80"/>
      <c r="K32" s="79"/>
      <c r="L32" s="80"/>
      <c r="M32" s="122">
        <f t="shared" si="80"/>
        <v>0</v>
      </c>
      <c r="N32" s="79"/>
      <c r="O32" s="79"/>
      <c r="P32" s="80"/>
      <c r="Q32" s="79"/>
      <c r="R32" s="193">
        <f t="shared" si="67"/>
        <v>0</v>
      </c>
      <c r="S32" s="80"/>
      <c r="T32" s="80"/>
      <c r="U32" s="80"/>
      <c r="V32" s="79"/>
      <c r="W32" s="80"/>
      <c r="X32" s="80"/>
      <c r="Y32" s="79"/>
      <c r="Z32" s="79"/>
      <c r="AA32" s="193">
        <f t="shared" si="68"/>
        <v>0</v>
      </c>
      <c r="AB32" s="79"/>
      <c r="AC32" s="80"/>
      <c r="AD32" s="80"/>
      <c r="AE32" s="122">
        <f t="shared" si="69"/>
        <v>0</v>
      </c>
      <c r="AF32" s="80"/>
      <c r="AG32" s="80"/>
      <c r="AH32" s="122">
        <f t="shared" si="81"/>
        <v>0</v>
      </c>
      <c r="AI32" s="80"/>
      <c r="AJ32" s="80"/>
      <c r="AK32" s="193">
        <f t="shared" si="82"/>
        <v>0</v>
      </c>
      <c r="AL32" s="79"/>
      <c r="AM32" s="80"/>
      <c r="AN32" s="80"/>
      <c r="AO32" s="80"/>
      <c r="AP32" s="79"/>
      <c r="AQ32" s="122">
        <f t="shared" si="83"/>
        <v>0</v>
      </c>
      <c r="AR32" s="80"/>
      <c r="AS32" s="201"/>
      <c r="AT32" s="80"/>
      <c r="AU32" s="80"/>
      <c r="AV32" s="80"/>
      <c r="AW32" s="201"/>
      <c r="AX32" s="201"/>
      <c r="AY32" s="194">
        <f t="shared" si="73"/>
        <v>0</v>
      </c>
      <c r="AZ32" s="201"/>
      <c r="BA32" s="80"/>
      <c r="BB32" s="79"/>
      <c r="BC32" s="80"/>
      <c r="BD32" s="80"/>
      <c r="BE32" s="79"/>
      <c r="BF32" s="80"/>
      <c r="BG32" s="79"/>
      <c r="BH32" s="80"/>
      <c r="BI32" s="80"/>
      <c r="BJ32" s="193">
        <f t="shared" si="84"/>
        <v>0</v>
      </c>
      <c r="BK32" s="80"/>
      <c r="BL32" s="80"/>
      <c r="BM32" s="80"/>
      <c r="BN32" s="80"/>
      <c r="BO32" s="80"/>
      <c r="BP32" s="80"/>
      <c r="BQ32" s="79"/>
      <c r="BR32" s="193">
        <f t="shared" si="85"/>
        <v>0</v>
      </c>
      <c r="BS32" s="80"/>
      <c r="BT32" s="80"/>
      <c r="BU32" s="80"/>
      <c r="BV32" s="79"/>
      <c r="BW32" s="80"/>
      <c r="BX32" s="122">
        <f t="shared" si="76"/>
        <v>0</v>
      </c>
      <c r="BY32" s="80"/>
      <c r="BZ32" s="80"/>
      <c r="CA32" s="80"/>
      <c r="CB32" s="80"/>
      <c r="CC32" s="80"/>
      <c r="CD32" s="122">
        <f t="shared" si="86"/>
        <v>0</v>
      </c>
      <c r="CE32" s="80"/>
      <c r="CF32" s="80"/>
      <c r="CG32" s="80"/>
      <c r="CH32" s="80"/>
      <c r="CI32" s="80"/>
      <c r="CJ32" s="80"/>
      <c r="CK32" s="122">
        <f t="shared" si="87"/>
        <v>0</v>
      </c>
      <c r="CL32" s="91"/>
      <c r="CM32" s="81"/>
      <c r="CN32" s="81"/>
    </row>
    <row r="33" ht="14.1" hidden="1" customHeight="1" spans="1:92">
      <c r="A33" s="203"/>
      <c r="B33" s="204"/>
      <c r="C33" s="200" t="s">
        <v>702</v>
      </c>
      <c r="D33" s="206" t="s">
        <v>703</v>
      </c>
      <c r="E33" s="196"/>
      <c r="F33" s="180">
        <f t="shared" si="64"/>
        <v>0</v>
      </c>
      <c r="G33" s="122">
        <f t="shared" si="79"/>
        <v>0</v>
      </c>
      <c r="H33" s="79"/>
      <c r="I33" s="80"/>
      <c r="J33" s="80"/>
      <c r="K33" s="79"/>
      <c r="L33" s="80"/>
      <c r="M33" s="122">
        <f t="shared" si="80"/>
        <v>0</v>
      </c>
      <c r="N33" s="79"/>
      <c r="O33" s="79"/>
      <c r="P33" s="80"/>
      <c r="Q33" s="79"/>
      <c r="R33" s="193">
        <f t="shared" si="67"/>
        <v>0</v>
      </c>
      <c r="S33" s="80"/>
      <c r="T33" s="80"/>
      <c r="U33" s="80"/>
      <c r="V33" s="79"/>
      <c r="W33" s="80"/>
      <c r="X33" s="80"/>
      <c r="Y33" s="79"/>
      <c r="Z33" s="79"/>
      <c r="AA33" s="193">
        <f t="shared" si="68"/>
        <v>0</v>
      </c>
      <c r="AB33" s="79"/>
      <c r="AC33" s="80"/>
      <c r="AD33" s="80"/>
      <c r="AE33" s="122">
        <f t="shared" si="69"/>
        <v>0</v>
      </c>
      <c r="AF33" s="80"/>
      <c r="AG33" s="80"/>
      <c r="AH33" s="122">
        <f t="shared" si="81"/>
        <v>0</v>
      </c>
      <c r="AI33" s="80"/>
      <c r="AJ33" s="80"/>
      <c r="AK33" s="193">
        <f t="shared" si="82"/>
        <v>0</v>
      </c>
      <c r="AL33" s="79"/>
      <c r="AM33" s="80"/>
      <c r="AN33" s="80"/>
      <c r="AO33" s="80"/>
      <c r="AP33" s="79"/>
      <c r="AQ33" s="122">
        <f t="shared" si="83"/>
        <v>0</v>
      </c>
      <c r="AR33" s="80"/>
      <c r="AS33" s="201"/>
      <c r="AT33" s="80"/>
      <c r="AU33" s="80"/>
      <c r="AV33" s="80"/>
      <c r="AW33" s="201"/>
      <c r="AX33" s="201"/>
      <c r="AY33" s="194">
        <f t="shared" si="73"/>
        <v>0</v>
      </c>
      <c r="AZ33" s="201"/>
      <c r="BA33" s="80"/>
      <c r="BB33" s="79"/>
      <c r="BC33" s="80"/>
      <c r="BD33" s="80"/>
      <c r="BE33" s="79"/>
      <c r="BF33" s="80"/>
      <c r="BG33" s="79"/>
      <c r="BH33" s="80"/>
      <c r="BI33" s="80"/>
      <c r="BJ33" s="193">
        <f t="shared" si="84"/>
        <v>0</v>
      </c>
      <c r="BK33" s="80"/>
      <c r="BL33" s="80"/>
      <c r="BM33" s="80"/>
      <c r="BN33" s="80"/>
      <c r="BO33" s="80"/>
      <c r="BP33" s="80"/>
      <c r="BQ33" s="79"/>
      <c r="BR33" s="193">
        <f t="shared" si="85"/>
        <v>0</v>
      </c>
      <c r="BS33" s="80"/>
      <c r="BT33" s="80"/>
      <c r="BU33" s="80"/>
      <c r="BV33" s="79"/>
      <c r="BW33" s="80"/>
      <c r="BX33" s="122">
        <f t="shared" si="76"/>
        <v>0</v>
      </c>
      <c r="BY33" s="80"/>
      <c r="BZ33" s="80"/>
      <c r="CA33" s="80"/>
      <c r="CB33" s="80"/>
      <c r="CC33" s="80"/>
      <c r="CD33" s="122">
        <f t="shared" si="86"/>
        <v>0</v>
      </c>
      <c r="CE33" s="80"/>
      <c r="CF33" s="80"/>
      <c r="CG33" s="80"/>
      <c r="CH33" s="80"/>
      <c r="CI33" s="80"/>
      <c r="CJ33" s="80"/>
      <c r="CK33" s="122">
        <f t="shared" si="87"/>
        <v>0</v>
      </c>
      <c r="CL33" s="91"/>
      <c r="CM33" s="81"/>
      <c r="CN33" s="81"/>
    </row>
    <row r="34" ht="14.1" hidden="1" customHeight="1" spans="1:92">
      <c r="A34" s="203"/>
      <c r="B34" s="204"/>
      <c r="C34" s="200" t="s">
        <v>704</v>
      </c>
      <c r="D34" s="206" t="s">
        <v>705</v>
      </c>
      <c r="E34" s="196"/>
      <c r="F34" s="180">
        <f t="shared" si="64"/>
        <v>0</v>
      </c>
      <c r="G34" s="122">
        <f t="shared" si="79"/>
        <v>0</v>
      </c>
      <c r="H34" s="79"/>
      <c r="I34" s="80"/>
      <c r="J34" s="80"/>
      <c r="K34" s="79"/>
      <c r="L34" s="80"/>
      <c r="M34" s="122">
        <f t="shared" si="80"/>
        <v>0</v>
      </c>
      <c r="N34" s="79"/>
      <c r="O34" s="79"/>
      <c r="P34" s="80"/>
      <c r="Q34" s="79"/>
      <c r="R34" s="193">
        <f t="shared" si="67"/>
        <v>0</v>
      </c>
      <c r="S34" s="80"/>
      <c r="T34" s="80"/>
      <c r="U34" s="80"/>
      <c r="V34" s="79"/>
      <c r="W34" s="80"/>
      <c r="X34" s="80"/>
      <c r="Y34" s="79"/>
      <c r="Z34" s="79"/>
      <c r="AA34" s="193">
        <f t="shared" si="68"/>
        <v>0</v>
      </c>
      <c r="AB34" s="79"/>
      <c r="AC34" s="80"/>
      <c r="AD34" s="80"/>
      <c r="AE34" s="122">
        <f t="shared" si="69"/>
        <v>0</v>
      </c>
      <c r="AF34" s="80"/>
      <c r="AG34" s="80"/>
      <c r="AH34" s="122">
        <f t="shared" si="81"/>
        <v>0</v>
      </c>
      <c r="AI34" s="80"/>
      <c r="AJ34" s="80"/>
      <c r="AK34" s="193">
        <f t="shared" si="82"/>
        <v>0</v>
      </c>
      <c r="AL34" s="79"/>
      <c r="AM34" s="80"/>
      <c r="AN34" s="80"/>
      <c r="AO34" s="80"/>
      <c r="AP34" s="79"/>
      <c r="AQ34" s="122">
        <f t="shared" si="83"/>
        <v>0</v>
      </c>
      <c r="AR34" s="80"/>
      <c r="AS34" s="201"/>
      <c r="AT34" s="80"/>
      <c r="AU34" s="80"/>
      <c r="AV34" s="80"/>
      <c r="AW34" s="201"/>
      <c r="AX34" s="201"/>
      <c r="AY34" s="194">
        <f t="shared" si="73"/>
        <v>0</v>
      </c>
      <c r="AZ34" s="201"/>
      <c r="BA34" s="80"/>
      <c r="BB34" s="79"/>
      <c r="BC34" s="80"/>
      <c r="BD34" s="80"/>
      <c r="BE34" s="79"/>
      <c r="BF34" s="80"/>
      <c r="BG34" s="79"/>
      <c r="BH34" s="80"/>
      <c r="BI34" s="80"/>
      <c r="BJ34" s="193">
        <f t="shared" si="84"/>
        <v>0</v>
      </c>
      <c r="BK34" s="80"/>
      <c r="BL34" s="80"/>
      <c r="BM34" s="80"/>
      <c r="BN34" s="80"/>
      <c r="BO34" s="80"/>
      <c r="BP34" s="80"/>
      <c r="BQ34" s="79"/>
      <c r="BR34" s="193">
        <f t="shared" si="85"/>
        <v>0</v>
      </c>
      <c r="BS34" s="80"/>
      <c r="BT34" s="80"/>
      <c r="BU34" s="80"/>
      <c r="BV34" s="79"/>
      <c r="BW34" s="80"/>
      <c r="BX34" s="122">
        <f t="shared" si="76"/>
        <v>0</v>
      </c>
      <c r="BY34" s="80"/>
      <c r="BZ34" s="80"/>
      <c r="CA34" s="80"/>
      <c r="CB34" s="80"/>
      <c r="CC34" s="80"/>
      <c r="CD34" s="122">
        <f t="shared" si="86"/>
        <v>0</v>
      </c>
      <c r="CE34" s="80"/>
      <c r="CF34" s="80"/>
      <c r="CG34" s="80"/>
      <c r="CH34" s="80"/>
      <c r="CI34" s="80"/>
      <c r="CJ34" s="80"/>
      <c r="CK34" s="122">
        <f t="shared" si="87"/>
        <v>0</v>
      </c>
      <c r="CL34" s="91"/>
      <c r="CM34" s="81"/>
      <c r="CN34" s="81"/>
    </row>
    <row r="35" ht="14.1" hidden="1" customHeight="1" spans="1:92">
      <c r="A35" s="203"/>
      <c r="B35" s="204"/>
      <c r="C35" s="205" t="s">
        <v>706</v>
      </c>
      <c r="D35" s="206" t="s">
        <v>707</v>
      </c>
      <c r="E35" s="196"/>
      <c r="F35" s="180">
        <f t="shared" si="64"/>
        <v>0</v>
      </c>
      <c r="G35" s="122">
        <f t="shared" si="79"/>
        <v>0</v>
      </c>
      <c r="H35" s="79"/>
      <c r="I35" s="80"/>
      <c r="J35" s="80"/>
      <c r="K35" s="79"/>
      <c r="L35" s="80"/>
      <c r="M35" s="122">
        <f t="shared" si="80"/>
        <v>0</v>
      </c>
      <c r="N35" s="79"/>
      <c r="O35" s="79"/>
      <c r="P35" s="80"/>
      <c r="Q35" s="79"/>
      <c r="R35" s="193">
        <f t="shared" si="67"/>
        <v>0</v>
      </c>
      <c r="S35" s="80"/>
      <c r="T35" s="80"/>
      <c r="U35" s="80"/>
      <c r="V35" s="79"/>
      <c r="W35" s="80"/>
      <c r="X35" s="80"/>
      <c r="Y35" s="79"/>
      <c r="Z35" s="79"/>
      <c r="AA35" s="193">
        <f t="shared" si="68"/>
        <v>0</v>
      </c>
      <c r="AB35" s="79"/>
      <c r="AC35" s="80"/>
      <c r="AD35" s="80"/>
      <c r="AE35" s="122">
        <f t="shared" si="69"/>
        <v>0</v>
      </c>
      <c r="AF35" s="80"/>
      <c r="AG35" s="80"/>
      <c r="AH35" s="122">
        <f t="shared" si="81"/>
        <v>0</v>
      </c>
      <c r="AI35" s="80"/>
      <c r="AJ35" s="80"/>
      <c r="AK35" s="193">
        <f t="shared" si="82"/>
        <v>0</v>
      </c>
      <c r="AL35" s="79"/>
      <c r="AM35" s="80"/>
      <c r="AN35" s="80"/>
      <c r="AO35" s="80"/>
      <c r="AP35" s="79"/>
      <c r="AQ35" s="122">
        <f t="shared" si="83"/>
        <v>0</v>
      </c>
      <c r="AR35" s="80"/>
      <c r="AS35" s="201"/>
      <c r="AT35" s="80"/>
      <c r="AU35" s="80"/>
      <c r="AV35" s="80"/>
      <c r="AW35" s="201"/>
      <c r="AX35" s="201"/>
      <c r="AY35" s="194">
        <f t="shared" si="73"/>
        <v>0</v>
      </c>
      <c r="AZ35" s="201"/>
      <c r="BA35" s="80"/>
      <c r="BB35" s="79"/>
      <c r="BC35" s="80"/>
      <c r="BD35" s="80"/>
      <c r="BE35" s="79"/>
      <c r="BF35" s="80"/>
      <c r="BG35" s="79"/>
      <c r="BH35" s="80"/>
      <c r="BI35" s="80"/>
      <c r="BJ35" s="193">
        <f t="shared" si="84"/>
        <v>0</v>
      </c>
      <c r="BK35" s="80"/>
      <c r="BL35" s="80"/>
      <c r="BM35" s="80"/>
      <c r="BN35" s="80"/>
      <c r="BO35" s="80"/>
      <c r="BP35" s="80"/>
      <c r="BQ35" s="79"/>
      <c r="BR35" s="193">
        <f t="shared" si="85"/>
        <v>0</v>
      </c>
      <c r="BS35" s="80"/>
      <c r="BT35" s="80"/>
      <c r="BU35" s="80"/>
      <c r="BV35" s="79"/>
      <c r="BW35" s="80"/>
      <c r="BX35" s="122">
        <f t="shared" si="76"/>
        <v>0</v>
      </c>
      <c r="BY35" s="80"/>
      <c r="BZ35" s="80"/>
      <c r="CA35" s="80"/>
      <c r="CB35" s="80"/>
      <c r="CC35" s="80"/>
      <c r="CD35" s="122">
        <f t="shared" si="86"/>
        <v>0</v>
      </c>
      <c r="CE35" s="80"/>
      <c r="CF35" s="80"/>
      <c r="CG35" s="80"/>
      <c r="CH35" s="80"/>
      <c r="CI35" s="80"/>
      <c r="CJ35" s="80"/>
      <c r="CK35" s="122">
        <f t="shared" si="87"/>
        <v>0</v>
      </c>
      <c r="CL35" s="91"/>
      <c r="CM35" s="81"/>
      <c r="CN35" s="81"/>
    </row>
    <row r="36" ht="14.1" hidden="1" customHeight="1" spans="1:92">
      <c r="A36" s="203"/>
      <c r="B36" s="204"/>
      <c r="C36" s="205" t="s">
        <v>708</v>
      </c>
      <c r="D36" s="206" t="s">
        <v>673</v>
      </c>
      <c r="E36" s="196"/>
      <c r="F36" s="180">
        <f t="shared" si="64"/>
        <v>0</v>
      </c>
      <c r="G36" s="122">
        <f t="shared" si="79"/>
        <v>0</v>
      </c>
      <c r="H36" s="79"/>
      <c r="I36" s="80"/>
      <c r="J36" s="80"/>
      <c r="K36" s="79"/>
      <c r="L36" s="80"/>
      <c r="M36" s="122">
        <f t="shared" si="80"/>
        <v>0</v>
      </c>
      <c r="N36" s="79"/>
      <c r="O36" s="79"/>
      <c r="P36" s="80"/>
      <c r="Q36" s="79"/>
      <c r="R36" s="193">
        <f t="shared" si="67"/>
        <v>0</v>
      </c>
      <c r="S36" s="80"/>
      <c r="T36" s="80"/>
      <c r="U36" s="80"/>
      <c r="V36" s="79"/>
      <c r="W36" s="80"/>
      <c r="X36" s="80"/>
      <c r="Y36" s="79"/>
      <c r="Z36" s="79"/>
      <c r="AA36" s="193">
        <f t="shared" si="68"/>
        <v>0</v>
      </c>
      <c r="AB36" s="79"/>
      <c r="AC36" s="80"/>
      <c r="AD36" s="80"/>
      <c r="AE36" s="122">
        <f t="shared" si="69"/>
        <v>0</v>
      </c>
      <c r="AF36" s="80"/>
      <c r="AG36" s="80"/>
      <c r="AH36" s="122">
        <f t="shared" si="81"/>
        <v>0</v>
      </c>
      <c r="AI36" s="80"/>
      <c r="AJ36" s="80"/>
      <c r="AK36" s="193">
        <f t="shared" si="82"/>
        <v>0</v>
      </c>
      <c r="AL36" s="79"/>
      <c r="AM36" s="80"/>
      <c r="AN36" s="80"/>
      <c r="AO36" s="80"/>
      <c r="AP36" s="79"/>
      <c r="AQ36" s="122">
        <f t="shared" si="83"/>
        <v>0</v>
      </c>
      <c r="AR36" s="80"/>
      <c r="AS36" s="201"/>
      <c r="AT36" s="80"/>
      <c r="AU36" s="80"/>
      <c r="AV36" s="80"/>
      <c r="AW36" s="201"/>
      <c r="AX36" s="201"/>
      <c r="AY36" s="194">
        <f t="shared" si="73"/>
        <v>0</v>
      </c>
      <c r="AZ36" s="201"/>
      <c r="BA36" s="80"/>
      <c r="BB36" s="79"/>
      <c r="BC36" s="80"/>
      <c r="BD36" s="80"/>
      <c r="BE36" s="79"/>
      <c r="BF36" s="80"/>
      <c r="BG36" s="79"/>
      <c r="BH36" s="80"/>
      <c r="BI36" s="80"/>
      <c r="BJ36" s="193">
        <f t="shared" si="84"/>
        <v>0</v>
      </c>
      <c r="BK36" s="80"/>
      <c r="BL36" s="80"/>
      <c r="BM36" s="80"/>
      <c r="BN36" s="80"/>
      <c r="BO36" s="80"/>
      <c r="BP36" s="80"/>
      <c r="BQ36" s="79"/>
      <c r="BR36" s="193">
        <f t="shared" si="85"/>
        <v>0</v>
      </c>
      <c r="BS36" s="80"/>
      <c r="BT36" s="80"/>
      <c r="BU36" s="80"/>
      <c r="BV36" s="79"/>
      <c r="BW36" s="80"/>
      <c r="BX36" s="122">
        <f t="shared" si="76"/>
        <v>0</v>
      </c>
      <c r="BY36" s="80"/>
      <c r="BZ36" s="80"/>
      <c r="CA36" s="80"/>
      <c r="CB36" s="80"/>
      <c r="CC36" s="80"/>
      <c r="CD36" s="122">
        <f t="shared" si="86"/>
        <v>0</v>
      </c>
      <c r="CE36" s="80"/>
      <c r="CF36" s="80"/>
      <c r="CG36" s="80"/>
      <c r="CH36" s="80"/>
      <c r="CI36" s="80"/>
      <c r="CJ36" s="80"/>
      <c r="CK36" s="122">
        <f t="shared" si="87"/>
        <v>0</v>
      </c>
      <c r="CL36" s="91"/>
      <c r="CM36" s="81"/>
      <c r="CN36" s="81"/>
    </row>
    <row r="37" ht="14.1" hidden="1" customHeight="1" spans="1:92">
      <c r="A37" s="203"/>
      <c r="B37" s="204"/>
      <c r="C37" s="205" t="s">
        <v>709</v>
      </c>
      <c r="D37" s="195" t="s">
        <v>684</v>
      </c>
      <c r="E37" s="196"/>
      <c r="F37" s="180">
        <f t="shared" si="64"/>
        <v>0</v>
      </c>
      <c r="G37" s="122">
        <f t="shared" si="79"/>
        <v>0</v>
      </c>
      <c r="H37" s="79"/>
      <c r="I37" s="80"/>
      <c r="J37" s="80"/>
      <c r="K37" s="79"/>
      <c r="L37" s="80"/>
      <c r="M37" s="122">
        <f t="shared" si="80"/>
        <v>0</v>
      </c>
      <c r="N37" s="79"/>
      <c r="O37" s="79"/>
      <c r="P37" s="80"/>
      <c r="Q37" s="79"/>
      <c r="R37" s="193">
        <f t="shared" si="67"/>
        <v>0</v>
      </c>
      <c r="S37" s="80"/>
      <c r="T37" s="80"/>
      <c r="U37" s="80"/>
      <c r="V37" s="79"/>
      <c r="W37" s="80"/>
      <c r="X37" s="80"/>
      <c r="Y37" s="79"/>
      <c r="Z37" s="79"/>
      <c r="AA37" s="193">
        <f t="shared" si="68"/>
        <v>0</v>
      </c>
      <c r="AB37" s="79"/>
      <c r="AC37" s="80"/>
      <c r="AD37" s="80"/>
      <c r="AE37" s="122">
        <f t="shared" si="69"/>
        <v>0</v>
      </c>
      <c r="AF37" s="80"/>
      <c r="AG37" s="80"/>
      <c r="AH37" s="122">
        <f t="shared" si="81"/>
        <v>0</v>
      </c>
      <c r="AI37" s="80"/>
      <c r="AJ37" s="80"/>
      <c r="AK37" s="193">
        <f t="shared" si="82"/>
        <v>0</v>
      </c>
      <c r="AL37" s="79"/>
      <c r="AM37" s="80"/>
      <c r="AN37" s="80"/>
      <c r="AO37" s="80"/>
      <c r="AP37" s="79"/>
      <c r="AQ37" s="122">
        <f t="shared" si="83"/>
        <v>0</v>
      </c>
      <c r="AR37" s="80"/>
      <c r="AS37" s="201"/>
      <c r="AT37" s="80"/>
      <c r="AU37" s="80"/>
      <c r="AV37" s="80"/>
      <c r="AW37" s="201"/>
      <c r="AX37" s="201"/>
      <c r="AY37" s="194">
        <f t="shared" si="73"/>
        <v>0</v>
      </c>
      <c r="AZ37" s="201"/>
      <c r="BA37" s="80"/>
      <c r="BB37" s="79"/>
      <c r="BC37" s="80"/>
      <c r="BD37" s="80"/>
      <c r="BE37" s="79"/>
      <c r="BF37" s="80"/>
      <c r="BG37" s="79"/>
      <c r="BH37" s="80"/>
      <c r="BI37" s="80">
        <v>0</v>
      </c>
      <c r="BJ37" s="193">
        <f t="shared" si="84"/>
        <v>0</v>
      </c>
      <c r="BK37" s="80">
        <v>0</v>
      </c>
      <c r="BL37" s="80">
        <v>0</v>
      </c>
      <c r="BM37" s="80">
        <v>0</v>
      </c>
      <c r="BN37" s="80">
        <v>0</v>
      </c>
      <c r="BO37" s="80">
        <v>0</v>
      </c>
      <c r="BP37" s="80">
        <v>0</v>
      </c>
      <c r="BQ37" s="79">
        <v>0</v>
      </c>
      <c r="BR37" s="193">
        <f t="shared" si="85"/>
        <v>0</v>
      </c>
      <c r="BS37" s="80"/>
      <c r="BT37" s="80">
        <v>0</v>
      </c>
      <c r="BU37" s="80">
        <v>0</v>
      </c>
      <c r="BV37" s="79">
        <v>0</v>
      </c>
      <c r="BW37" s="80">
        <v>0</v>
      </c>
      <c r="BX37" s="122">
        <f t="shared" si="76"/>
        <v>0</v>
      </c>
      <c r="BY37" s="80">
        <v>0</v>
      </c>
      <c r="BZ37" s="80">
        <v>0</v>
      </c>
      <c r="CA37" s="80">
        <v>0</v>
      </c>
      <c r="CB37" s="80"/>
      <c r="CC37" s="80"/>
      <c r="CD37" s="122">
        <f t="shared" si="86"/>
        <v>0</v>
      </c>
      <c r="CE37" s="80"/>
      <c r="CF37" s="80"/>
      <c r="CG37" s="80"/>
      <c r="CH37" s="80"/>
      <c r="CI37" s="80"/>
      <c r="CJ37" s="80"/>
      <c r="CK37" s="122">
        <f t="shared" si="87"/>
        <v>0</v>
      </c>
      <c r="CL37" s="91"/>
      <c r="CM37" s="81"/>
      <c r="CN37" s="81"/>
    </row>
    <row r="38" ht="14.1" customHeight="1" spans="1:92">
      <c r="A38" s="203"/>
      <c r="B38" s="204"/>
      <c r="C38" s="200" t="s">
        <v>710</v>
      </c>
      <c r="D38" s="195" t="s">
        <v>678</v>
      </c>
      <c r="E38" s="196">
        <v>1</v>
      </c>
      <c r="F38" s="180">
        <f t="shared" si="64"/>
        <v>0</v>
      </c>
      <c r="G38" s="122">
        <f t="shared" si="79"/>
        <v>0</v>
      </c>
      <c r="H38" s="79"/>
      <c r="I38" s="80"/>
      <c r="J38" s="80"/>
      <c r="K38" s="79"/>
      <c r="L38" s="80"/>
      <c r="M38" s="122">
        <f t="shared" si="80"/>
        <v>0</v>
      </c>
      <c r="N38" s="79"/>
      <c r="O38" s="79"/>
      <c r="P38" s="80"/>
      <c r="Q38" s="79"/>
      <c r="R38" s="193">
        <f t="shared" si="67"/>
        <v>0</v>
      </c>
      <c r="S38" s="80"/>
      <c r="T38" s="80"/>
      <c r="U38" s="80"/>
      <c r="V38" s="79"/>
      <c r="W38" s="80"/>
      <c r="X38" s="80"/>
      <c r="Y38" s="79"/>
      <c r="Z38" s="79"/>
      <c r="AA38" s="193">
        <f t="shared" si="68"/>
        <v>0</v>
      </c>
      <c r="AB38" s="79"/>
      <c r="AC38" s="80"/>
      <c r="AD38" s="80"/>
      <c r="AE38" s="122">
        <f t="shared" si="69"/>
        <v>0</v>
      </c>
      <c r="AF38" s="80"/>
      <c r="AG38" s="80"/>
      <c r="AH38" s="122">
        <f t="shared" si="81"/>
        <v>0</v>
      </c>
      <c r="AI38" s="80">
        <v>0</v>
      </c>
      <c r="AJ38" s="80">
        <v>0</v>
      </c>
      <c r="AK38" s="193">
        <f t="shared" si="82"/>
        <v>0</v>
      </c>
      <c r="AL38" s="79">
        <v>0</v>
      </c>
      <c r="AM38" s="80">
        <v>0</v>
      </c>
      <c r="AN38" s="80">
        <v>0</v>
      </c>
      <c r="AO38" s="80">
        <v>0</v>
      </c>
      <c r="AP38" s="79">
        <v>0</v>
      </c>
      <c r="AQ38" s="122">
        <f t="shared" si="83"/>
        <v>0</v>
      </c>
      <c r="AR38" s="80">
        <v>0</v>
      </c>
      <c r="AS38" s="201">
        <v>0</v>
      </c>
      <c r="AT38" s="80">
        <v>0</v>
      </c>
      <c r="AU38" s="80">
        <v>0</v>
      </c>
      <c r="AV38" s="80">
        <v>0</v>
      </c>
      <c r="AW38" s="201">
        <v>0</v>
      </c>
      <c r="AX38" s="201">
        <v>0</v>
      </c>
      <c r="AY38" s="194">
        <f t="shared" si="73"/>
        <v>0</v>
      </c>
      <c r="AZ38" s="201">
        <v>0</v>
      </c>
      <c r="BA38" s="80"/>
      <c r="BB38" s="79">
        <v>0</v>
      </c>
      <c r="BC38" s="80">
        <v>0</v>
      </c>
      <c r="BD38" s="80">
        <v>0</v>
      </c>
      <c r="BE38" s="79">
        <v>0</v>
      </c>
      <c r="BF38" s="80">
        <v>0</v>
      </c>
      <c r="BG38" s="79">
        <v>0</v>
      </c>
      <c r="BH38" s="80"/>
      <c r="BI38" s="80">
        <v>0</v>
      </c>
      <c r="BJ38" s="193">
        <f t="shared" si="84"/>
        <v>0</v>
      </c>
      <c r="BK38" s="80">
        <v>0</v>
      </c>
      <c r="BL38" s="80">
        <v>0</v>
      </c>
      <c r="BM38" s="80">
        <v>0</v>
      </c>
      <c r="BN38" s="80">
        <v>0</v>
      </c>
      <c r="BO38" s="80">
        <v>0</v>
      </c>
      <c r="BP38" s="80">
        <v>0</v>
      </c>
      <c r="BQ38" s="79">
        <v>0</v>
      </c>
      <c r="BR38" s="193">
        <f t="shared" si="85"/>
        <v>0</v>
      </c>
      <c r="BS38" s="80"/>
      <c r="BT38" s="80">
        <v>0</v>
      </c>
      <c r="BU38" s="80">
        <v>0</v>
      </c>
      <c r="BV38" s="79">
        <v>0</v>
      </c>
      <c r="BW38" s="80">
        <v>0</v>
      </c>
      <c r="BX38" s="122">
        <f t="shared" si="76"/>
        <v>0</v>
      </c>
      <c r="BY38" s="80">
        <v>0</v>
      </c>
      <c r="BZ38" s="80">
        <v>0</v>
      </c>
      <c r="CA38" s="80">
        <v>0</v>
      </c>
      <c r="CB38" s="80"/>
      <c r="CC38" s="80"/>
      <c r="CD38" s="122">
        <f t="shared" si="86"/>
        <v>0</v>
      </c>
      <c r="CE38" s="80"/>
      <c r="CF38" s="80"/>
      <c r="CG38" s="80"/>
      <c r="CH38" s="80"/>
      <c r="CI38" s="80"/>
      <c r="CJ38" s="80"/>
      <c r="CK38" s="122">
        <f t="shared" si="87"/>
        <v>0</v>
      </c>
      <c r="CL38" s="91">
        <v>0</v>
      </c>
      <c r="CM38" s="81"/>
      <c r="CN38" s="81"/>
    </row>
    <row r="39" ht="14.1" customHeight="1" spans="1:92">
      <c r="A39" s="203"/>
      <c r="B39" s="207"/>
      <c r="C39" s="200" t="s">
        <v>711</v>
      </c>
      <c r="D39" s="195" t="s">
        <v>712</v>
      </c>
      <c r="E39" s="196">
        <v>4</v>
      </c>
      <c r="F39" s="180">
        <f t="shared" si="64"/>
        <v>0</v>
      </c>
      <c r="G39" s="122">
        <f t="shared" si="79"/>
        <v>0</v>
      </c>
      <c r="H39" s="79"/>
      <c r="I39" s="80"/>
      <c r="J39" s="80"/>
      <c r="K39" s="79"/>
      <c r="L39" s="80"/>
      <c r="M39" s="122">
        <f t="shared" si="80"/>
        <v>0</v>
      </c>
      <c r="N39" s="79"/>
      <c r="O39" s="79"/>
      <c r="P39" s="80"/>
      <c r="Q39" s="79">
        <v>0</v>
      </c>
      <c r="R39" s="193">
        <f t="shared" si="67"/>
        <v>0</v>
      </c>
      <c r="S39" s="80">
        <v>0</v>
      </c>
      <c r="T39" s="80">
        <v>0</v>
      </c>
      <c r="U39" s="80"/>
      <c r="V39" s="79"/>
      <c r="W39" s="80"/>
      <c r="X39" s="80"/>
      <c r="Y39" s="79"/>
      <c r="Z39" s="79"/>
      <c r="AA39" s="193">
        <f t="shared" si="68"/>
        <v>0</v>
      </c>
      <c r="AB39" s="79"/>
      <c r="AC39" s="80"/>
      <c r="AD39" s="80"/>
      <c r="AE39" s="122">
        <f t="shared" si="69"/>
        <v>0</v>
      </c>
      <c r="AF39" s="80"/>
      <c r="AG39" s="80"/>
      <c r="AH39" s="122">
        <f t="shared" si="81"/>
        <v>0</v>
      </c>
      <c r="AI39" s="80">
        <v>0</v>
      </c>
      <c r="AJ39" s="80">
        <v>0</v>
      </c>
      <c r="AK39" s="193">
        <f t="shared" si="82"/>
        <v>0</v>
      </c>
      <c r="AL39" s="79">
        <v>0</v>
      </c>
      <c r="AM39" s="80">
        <v>0</v>
      </c>
      <c r="AN39" s="80">
        <v>0</v>
      </c>
      <c r="AO39" s="80">
        <v>0</v>
      </c>
      <c r="AP39" s="79">
        <v>0</v>
      </c>
      <c r="AQ39" s="122">
        <f t="shared" si="83"/>
        <v>0</v>
      </c>
      <c r="AR39" s="80">
        <v>0</v>
      </c>
      <c r="AS39" s="201">
        <v>0</v>
      </c>
      <c r="AT39" s="80">
        <v>0</v>
      </c>
      <c r="AU39" s="80">
        <v>0</v>
      </c>
      <c r="AV39" s="80">
        <v>0</v>
      </c>
      <c r="AW39" s="201">
        <v>0</v>
      </c>
      <c r="AX39" s="201"/>
      <c r="AY39" s="194">
        <f t="shared" si="73"/>
        <v>0</v>
      </c>
      <c r="AZ39" s="201">
        <v>0</v>
      </c>
      <c r="BA39" s="80"/>
      <c r="BB39" s="79">
        <v>0</v>
      </c>
      <c r="BC39" s="80">
        <v>0</v>
      </c>
      <c r="BD39" s="80">
        <v>0</v>
      </c>
      <c r="BE39" s="79">
        <v>0</v>
      </c>
      <c r="BF39" s="80">
        <v>0</v>
      </c>
      <c r="BG39" s="79">
        <v>0</v>
      </c>
      <c r="BH39" s="80"/>
      <c r="BI39" s="80">
        <v>0</v>
      </c>
      <c r="BJ39" s="193">
        <f t="shared" si="84"/>
        <v>0</v>
      </c>
      <c r="BK39" s="80">
        <v>0</v>
      </c>
      <c r="BL39" s="80">
        <v>0</v>
      </c>
      <c r="BM39" s="80">
        <v>0</v>
      </c>
      <c r="BN39" s="80">
        <v>0</v>
      </c>
      <c r="BO39" s="80">
        <v>0</v>
      </c>
      <c r="BP39" s="80">
        <v>0</v>
      </c>
      <c r="BQ39" s="79">
        <v>0</v>
      </c>
      <c r="BR39" s="193">
        <f t="shared" si="85"/>
        <v>0</v>
      </c>
      <c r="BS39" s="80"/>
      <c r="BT39" s="80">
        <v>0</v>
      </c>
      <c r="BU39" s="80">
        <v>0</v>
      </c>
      <c r="BV39" s="79">
        <v>0</v>
      </c>
      <c r="BW39" s="80">
        <v>0</v>
      </c>
      <c r="BX39" s="122">
        <f t="shared" si="76"/>
        <v>0</v>
      </c>
      <c r="BY39" s="80">
        <v>0</v>
      </c>
      <c r="BZ39" s="80">
        <v>0</v>
      </c>
      <c r="CA39" s="80">
        <v>0</v>
      </c>
      <c r="CB39" s="80"/>
      <c r="CC39" s="80"/>
      <c r="CD39" s="122">
        <f t="shared" si="86"/>
        <v>0</v>
      </c>
      <c r="CE39" s="80"/>
      <c r="CF39" s="80"/>
      <c r="CG39" s="80"/>
      <c r="CH39" s="80"/>
      <c r="CI39" s="80"/>
      <c r="CJ39" s="80"/>
      <c r="CK39" s="122">
        <f t="shared" si="87"/>
        <v>0</v>
      </c>
      <c r="CL39" s="91">
        <v>0</v>
      </c>
      <c r="CM39" s="81"/>
      <c r="CN39" s="81"/>
    </row>
    <row r="40" ht="14.1" customHeight="1" spans="1:92">
      <c r="A40" s="203"/>
      <c r="B40" s="196" t="s">
        <v>713</v>
      </c>
      <c r="C40" s="200" t="s">
        <v>714</v>
      </c>
      <c r="D40" s="195" t="s">
        <v>715</v>
      </c>
      <c r="E40" s="196">
        <v>100</v>
      </c>
      <c r="F40" s="180">
        <v>100</v>
      </c>
      <c r="G40" s="122">
        <v>100</v>
      </c>
      <c r="H40" s="196">
        <v>100</v>
      </c>
      <c r="I40" s="196">
        <v>100</v>
      </c>
      <c r="J40" s="196">
        <v>100</v>
      </c>
      <c r="K40" s="196">
        <v>100</v>
      </c>
      <c r="L40" s="196">
        <v>100</v>
      </c>
      <c r="M40" s="208">
        <v>100</v>
      </c>
      <c r="N40" s="196">
        <v>100</v>
      </c>
      <c r="O40" s="196">
        <v>100</v>
      </c>
      <c r="P40" s="196">
        <v>100</v>
      </c>
      <c r="Q40" s="196">
        <v>100</v>
      </c>
      <c r="R40" s="208">
        <v>100</v>
      </c>
      <c r="S40" s="196">
        <v>100</v>
      </c>
      <c r="T40" s="196">
        <v>100</v>
      </c>
      <c r="U40" s="196">
        <v>100</v>
      </c>
      <c r="V40" s="196">
        <v>100</v>
      </c>
      <c r="W40" s="196">
        <v>100</v>
      </c>
      <c r="X40" s="196">
        <v>100</v>
      </c>
      <c r="Y40" s="196">
        <v>100</v>
      </c>
      <c r="Z40" s="196">
        <v>100</v>
      </c>
      <c r="AA40" s="208">
        <v>100</v>
      </c>
      <c r="AB40" s="196">
        <v>100</v>
      </c>
      <c r="AC40" s="196">
        <v>100</v>
      </c>
      <c r="AD40" s="196">
        <v>100</v>
      </c>
      <c r="AE40" s="208">
        <v>100</v>
      </c>
      <c r="AF40" s="196">
        <v>100</v>
      </c>
      <c r="AG40" s="196">
        <v>100</v>
      </c>
      <c r="AH40" s="208">
        <v>100</v>
      </c>
      <c r="AI40" s="196">
        <v>100</v>
      </c>
      <c r="AJ40" s="196">
        <v>100</v>
      </c>
      <c r="AK40" s="208">
        <v>100</v>
      </c>
      <c r="AL40" s="196">
        <v>100</v>
      </c>
      <c r="AM40" s="196">
        <v>100</v>
      </c>
      <c r="AN40" s="196">
        <v>100</v>
      </c>
      <c r="AO40" s="196">
        <v>100</v>
      </c>
      <c r="AP40" s="196">
        <v>100</v>
      </c>
      <c r="AQ40" s="208">
        <v>100</v>
      </c>
      <c r="AR40" s="196">
        <v>100</v>
      </c>
      <c r="AS40" s="196">
        <v>100</v>
      </c>
      <c r="AT40" s="196">
        <v>100</v>
      </c>
      <c r="AU40" s="196">
        <v>100</v>
      </c>
      <c r="AV40" s="196">
        <v>100</v>
      </c>
      <c r="AW40" s="196">
        <v>100</v>
      </c>
      <c r="AX40" s="196">
        <v>100</v>
      </c>
      <c r="AY40" s="208">
        <v>100</v>
      </c>
      <c r="AZ40" s="196">
        <v>100</v>
      </c>
      <c r="BA40" s="196">
        <v>100</v>
      </c>
      <c r="BB40" s="196">
        <v>100</v>
      </c>
      <c r="BC40" s="196">
        <v>100</v>
      </c>
      <c r="BD40" s="196">
        <v>100</v>
      </c>
      <c r="BE40" s="196">
        <v>100</v>
      </c>
      <c r="BF40" s="196">
        <v>100</v>
      </c>
      <c r="BG40" s="196">
        <v>100</v>
      </c>
      <c r="BH40" s="196">
        <v>100</v>
      </c>
      <c r="BI40" s="196">
        <v>100</v>
      </c>
      <c r="BJ40" s="208">
        <v>100</v>
      </c>
      <c r="BK40" s="196">
        <v>100</v>
      </c>
      <c r="BL40" s="196">
        <v>100</v>
      </c>
      <c r="BM40" s="196">
        <v>100</v>
      </c>
      <c r="BN40" s="196">
        <v>100</v>
      </c>
      <c r="BO40" s="196">
        <v>100</v>
      </c>
      <c r="BP40" s="196">
        <v>100</v>
      </c>
      <c r="BQ40" s="196">
        <v>100</v>
      </c>
      <c r="BR40" s="208">
        <v>100</v>
      </c>
      <c r="BS40" s="196">
        <v>100</v>
      </c>
      <c r="BT40" s="196">
        <v>100</v>
      </c>
      <c r="BU40" s="196">
        <v>100</v>
      </c>
      <c r="BV40" s="196">
        <v>100</v>
      </c>
      <c r="BW40" s="196">
        <v>100</v>
      </c>
      <c r="BX40" s="208">
        <v>100</v>
      </c>
      <c r="BY40" s="196">
        <v>100</v>
      </c>
      <c r="BZ40" s="196">
        <v>100</v>
      </c>
      <c r="CA40" s="196">
        <v>100</v>
      </c>
      <c r="CB40" s="196">
        <v>100</v>
      </c>
      <c r="CC40" s="196">
        <v>100</v>
      </c>
      <c r="CD40" s="208">
        <v>100</v>
      </c>
      <c r="CE40" s="196">
        <v>100</v>
      </c>
      <c r="CF40" s="196">
        <v>100</v>
      </c>
      <c r="CG40" s="196">
        <v>100</v>
      </c>
      <c r="CH40" s="196">
        <v>100</v>
      </c>
      <c r="CI40" s="196">
        <v>100</v>
      </c>
      <c r="CJ40" s="196">
        <v>100</v>
      </c>
      <c r="CK40" s="208">
        <v>100</v>
      </c>
      <c r="CL40" s="196">
        <v>100</v>
      </c>
      <c r="CM40" s="196">
        <v>100</v>
      </c>
      <c r="CN40" s="196">
        <v>100</v>
      </c>
    </row>
    <row r="41" ht="14.1" customHeight="1" spans="1:92">
      <c r="A41" s="203"/>
      <c r="B41" s="196"/>
      <c r="C41" s="200" t="s">
        <v>716</v>
      </c>
      <c r="D41" s="195" t="s">
        <v>715</v>
      </c>
      <c r="E41" s="196">
        <v>100</v>
      </c>
      <c r="F41" s="180">
        <v>100</v>
      </c>
      <c r="G41" s="122">
        <v>100</v>
      </c>
      <c r="H41" s="196">
        <v>100</v>
      </c>
      <c r="I41" s="196">
        <v>100</v>
      </c>
      <c r="J41" s="196">
        <v>100</v>
      </c>
      <c r="K41" s="196">
        <v>100</v>
      </c>
      <c r="L41" s="196">
        <v>100</v>
      </c>
      <c r="M41" s="208">
        <v>100</v>
      </c>
      <c r="N41" s="196">
        <v>100</v>
      </c>
      <c r="O41" s="196">
        <v>100</v>
      </c>
      <c r="P41" s="196">
        <v>100</v>
      </c>
      <c r="Q41" s="196">
        <v>100</v>
      </c>
      <c r="R41" s="208">
        <v>100</v>
      </c>
      <c r="S41" s="196">
        <v>100</v>
      </c>
      <c r="T41" s="196">
        <v>100</v>
      </c>
      <c r="U41" s="196">
        <v>100</v>
      </c>
      <c r="V41" s="196">
        <v>100</v>
      </c>
      <c r="W41" s="196">
        <v>100</v>
      </c>
      <c r="X41" s="196">
        <v>100</v>
      </c>
      <c r="Y41" s="196">
        <v>100</v>
      </c>
      <c r="Z41" s="196">
        <v>100</v>
      </c>
      <c r="AA41" s="208">
        <v>100</v>
      </c>
      <c r="AB41" s="196">
        <v>100</v>
      </c>
      <c r="AC41" s="196">
        <v>100</v>
      </c>
      <c r="AD41" s="196">
        <v>100</v>
      </c>
      <c r="AE41" s="208">
        <v>100</v>
      </c>
      <c r="AF41" s="196">
        <v>100</v>
      </c>
      <c r="AG41" s="196">
        <v>100</v>
      </c>
      <c r="AH41" s="208">
        <v>100</v>
      </c>
      <c r="AI41" s="196">
        <v>100</v>
      </c>
      <c r="AJ41" s="196">
        <v>100</v>
      </c>
      <c r="AK41" s="208">
        <v>100</v>
      </c>
      <c r="AL41" s="196">
        <v>100</v>
      </c>
      <c r="AM41" s="196">
        <v>100</v>
      </c>
      <c r="AN41" s="196">
        <v>100</v>
      </c>
      <c r="AO41" s="196">
        <v>100</v>
      </c>
      <c r="AP41" s="196">
        <v>100</v>
      </c>
      <c r="AQ41" s="208">
        <v>100</v>
      </c>
      <c r="AR41" s="196">
        <v>100</v>
      </c>
      <c r="AS41" s="196">
        <v>100</v>
      </c>
      <c r="AT41" s="196">
        <v>100</v>
      </c>
      <c r="AU41" s="196">
        <v>100</v>
      </c>
      <c r="AV41" s="196">
        <v>100</v>
      </c>
      <c r="AW41" s="196">
        <v>100</v>
      </c>
      <c r="AX41" s="196">
        <v>100</v>
      </c>
      <c r="AY41" s="208">
        <v>100</v>
      </c>
      <c r="AZ41" s="196">
        <v>100</v>
      </c>
      <c r="BA41" s="196">
        <v>100</v>
      </c>
      <c r="BB41" s="196">
        <v>100</v>
      </c>
      <c r="BC41" s="196">
        <v>100</v>
      </c>
      <c r="BD41" s="196">
        <v>100</v>
      </c>
      <c r="BE41" s="196">
        <v>100</v>
      </c>
      <c r="BF41" s="196">
        <v>100</v>
      </c>
      <c r="BG41" s="196">
        <v>100</v>
      </c>
      <c r="BH41" s="196">
        <v>100</v>
      </c>
      <c r="BI41" s="196">
        <v>100</v>
      </c>
      <c r="BJ41" s="208">
        <v>100</v>
      </c>
      <c r="BK41" s="196">
        <v>100</v>
      </c>
      <c r="BL41" s="196">
        <v>100</v>
      </c>
      <c r="BM41" s="196">
        <v>100</v>
      </c>
      <c r="BN41" s="196">
        <v>100</v>
      </c>
      <c r="BO41" s="196">
        <v>100</v>
      </c>
      <c r="BP41" s="196">
        <v>100</v>
      </c>
      <c r="BQ41" s="196">
        <v>100</v>
      </c>
      <c r="BR41" s="208">
        <v>100</v>
      </c>
      <c r="BS41" s="196">
        <v>100</v>
      </c>
      <c r="BT41" s="196">
        <v>100</v>
      </c>
      <c r="BU41" s="196">
        <v>100</v>
      </c>
      <c r="BV41" s="196">
        <v>100</v>
      </c>
      <c r="BW41" s="196">
        <v>100</v>
      </c>
      <c r="BX41" s="208">
        <v>100</v>
      </c>
      <c r="BY41" s="196">
        <v>100</v>
      </c>
      <c r="BZ41" s="196">
        <v>100</v>
      </c>
      <c r="CA41" s="196">
        <v>100</v>
      </c>
      <c r="CB41" s="196">
        <v>100</v>
      </c>
      <c r="CC41" s="196">
        <v>100</v>
      </c>
      <c r="CD41" s="208">
        <v>100</v>
      </c>
      <c r="CE41" s="196">
        <v>100</v>
      </c>
      <c r="CF41" s="196">
        <v>100</v>
      </c>
      <c r="CG41" s="196">
        <v>100</v>
      </c>
      <c r="CH41" s="196">
        <v>100</v>
      </c>
      <c r="CI41" s="196">
        <v>100</v>
      </c>
      <c r="CJ41" s="196">
        <v>100</v>
      </c>
      <c r="CK41" s="208">
        <v>100</v>
      </c>
      <c r="CL41" s="196">
        <v>100</v>
      </c>
      <c r="CM41" s="196">
        <v>100</v>
      </c>
      <c r="CN41" s="196">
        <v>100</v>
      </c>
    </row>
    <row r="42" ht="14.1" customHeight="1" spans="1:92">
      <c r="A42" s="203"/>
      <c r="B42" s="196"/>
      <c r="C42" s="200" t="s">
        <v>717</v>
      </c>
      <c r="D42" s="195" t="s">
        <v>718</v>
      </c>
      <c r="E42" s="196" t="s">
        <v>719</v>
      </c>
      <c r="F42" s="180" t="s">
        <v>720</v>
      </c>
      <c r="G42" s="122" t="s">
        <v>720</v>
      </c>
      <c r="H42" s="196" t="s">
        <v>721</v>
      </c>
      <c r="I42" s="196" t="s">
        <v>721</v>
      </c>
      <c r="J42" s="196" t="s">
        <v>721</v>
      </c>
      <c r="K42" s="196" t="s">
        <v>721</v>
      </c>
      <c r="L42" s="196" t="s">
        <v>721</v>
      </c>
      <c r="M42" s="208" t="s">
        <v>720</v>
      </c>
      <c r="N42" s="196" t="s">
        <v>721</v>
      </c>
      <c r="O42" s="196" t="s">
        <v>721</v>
      </c>
      <c r="P42" s="196" t="s">
        <v>721</v>
      </c>
      <c r="Q42" s="196" t="s">
        <v>721</v>
      </c>
      <c r="R42" s="208" t="s">
        <v>720</v>
      </c>
      <c r="S42" s="196" t="s">
        <v>721</v>
      </c>
      <c r="T42" s="196" t="s">
        <v>721</v>
      </c>
      <c r="U42" s="196" t="s">
        <v>721</v>
      </c>
      <c r="V42" s="196" t="s">
        <v>721</v>
      </c>
      <c r="W42" s="196" t="s">
        <v>721</v>
      </c>
      <c r="X42" s="196" t="s">
        <v>721</v>
      </c>
      <c r="Y42" s="196" t="s">
        <v>721</v>
      </c>
      <c r="Z42" s="196" t="s">
        <v>721</v>
      </c>
      <c r="AA42" s="208" t="s">
        <v>720</v>
      </c>
      <c r="AB42" s="196" t="s">
        <v>721</v>
      </c>
      <c r="AC42" s="196" t="s">
        <v>721</v>
      </c>
      <c r="AD42" s="196" t="s">
        <v>721</v>
      </c>
      <c r="AE42" s="208" t="s">
        <v>720</v>
      </c>
      <c r="AF42" s="196" t="s">
        <v>721</v>
      </c>
      <c r="AG42" s="196" t="s">
        <v>721</v>
      </c>
      <c r="AH42" s="208" t="s">
        <v>720</v>
      </c>
      <c r="AI42" s="196" t="s">
        <v>721</v>
      </c>
      <c r="AJ42" s="196" t="s">
        <v>721</v>
      </c>
      <c r="AK42" s="208" t="s">
        <v>720</v>
      </c>
      <c r="AL42" s="196" t="s">
        <v>721</v>
      </c>
      <c r="AM42" s="196" t="s">
        <v>721</v>
      </c>
      <c r="AN42" s="196" t="s">
        <v>721</v>
      </c>
      <c r="AO42" s="196" t="s">
        <v>721</v>
      </c>
      <c r="AP42" s="196" t="s">
        <v>721</v>
      </c>
      <c r="AQ42" s="208" t="s">
        <v>720</v>
      </c>
      <c r="AR42" s="196" t="s">
        <v>721</v>
      </c>
      <c r="AS42" s="196" t="s">
        <v>721</v>
      </c>
      <c r="AT42" s="196" t="s">
        <v>721</v>
      </c>
      <c r="AU42" s="196" t="s">
        <v>721</v>
      </c>
      <c r="AV42" s="196" t="s">
        <v>721</v>
      </c>
      <c r="AW42" s="196" t="s">
        <v>721</v>
      </c>
      <c r="AX42" s="196" t="s">
        <v>721</v>
      </c>
      <c r="AY42" s="208" t="s">
        <v>720</v>
      </c>
      <c r="AZ42" s="196" t="s">
        <v>721</v>
      </c>
      <c r="BA42" s="196" t="s">
        <v>721</v>
      </c>
      <c r="BB42" s="196" t="s">
        <v>721</v>
      </c>
      <c r="BC42" s="196" t="s">
        <v>721</v>
      </c>
      <c r="BD42" s="196" t="s">
        <v>721</v>
      </c>
      <c r="BE42" s="196" t="s">
        <v>721</v>
      </c>
      <c r="BF42" s="196" t="s">
        <v>721</v>
      </c>
      <c r="BG42" s="196" t="s">
        <v>721</v>
      </c>
      <c r="BH42" s="196" t="s">
        <v>721</v>
      </c>
      <c r="BI42" s="196" t="s">
        <v>721</v>
      </c>
      <c r="BJ42" s="208" t="s">
        <v>720</v>
      </c>
      <c r="BK42" s="196" t="s">
        <v>721</v>
      </c>
      <c r="BL42" s="196" t="s">
        <v>721</v>
      </c>
      <c r="BM42" s="196" t="s">
        <v>721</v>
      </c>
      <c r="BN42" s="196" t="s">
        <v>721</v>
      </c>
      <c r="BO42" s="196" t="s">
        <v>721</v>
      </c>
      <c r="BP42" s="196" t="s">
        <v>721</v>
      </c>
      <c r="BQ42" s="196" t="s">
        <v>721</v>
      </c>
      <c r="BR42" s="208" t="s">
        <v>720</v>
      </c>
      <c r="BS42" s="196" t="s">
        <v>721</v>
      </c>
      <c r="BT42" s="196" t="s">
        <v>721</v>
      </c>
      <c r="BU42" s="196" t="s">
        <v>721</v>
      </c>
      <c r="BV42" s="196" t="s">
        <v>721</v>
      </c>
      <c r="BW42" s="196" t="s">
        <v>721</v>
      </c>
      <c r="BX42" s="208" t="s">
        <v>720</v>
      </c>
      <c r="BY42" s="196" t="s">
        <v>721</v>
      </c>
      <c r="BZ42" s="196" t="s">
        <v>721</v>
      </c>
      <c r="CA42" s="196" t="s">
        <v>721</v>
      </c>
      <c r="CB42" s="196" t="s">
        <v>721</v>
      </c>
      <c r="CC42" s="196" t="s">
        <v>721</v>
      </c>
      <c r="CD42" s="208" t="s">
        <v>720</v>
      </c>
      <c r="CE42" s="196" t="s">
        <v>721</v>
      </c>
      <c r="CF42" s="196" t="s">
        <v>721</v>
      </c>
      <c r="CG42" s="196" t="s">
        <v>721</v>
      </c>
      <c r="CH42" s="196" t="s">
        <v>721</v>
      </c>
      <c r="CI42" s="196" t="s">
        <v>721</v>
      </c>
      <c r="CJ42" s="196" t="s">
        <v>721</v>
      </c>
      <c r="CK42" s="208" t="s">
        <v>720</v>
      </c>
      <c r="CL42" s="196" t="s">
        <v>721</v>
      </c>
      <c r="CM42" s="196" t="s">
        <v>721</v>
      </c>
      <c r="CN42" s="196" t="s">
        <v>721</v>
      </c>
    </row>
    <row r="43" ht="14.1" customHeight="1" spans="1:92">
      <c r="A43" s="203"/>
      <c r="B43" s="209" t="s">
        <v>722</v>
      </c>
      <c r="C43" s="200" t="s">
        <v>723</v>
      </c>
      <c r="D43" s="195" t="s">
        <v>715</v>
      </c>
      <c r="E43" s="196" t="s">
        <v>270</v>
      </c>
      <c r="F43" s="208" t="s">
        <v>724</v>
      </c>
      <c r="G43" s="208" t="s">
        <v>724</v>
      </c>
      <c r="H43" s="196" t="s">
        <v>725</v>
      </c>
      <c r="I43" s="196" t="s">
        <v>725</v>
      </c>
      <c r="J43" s="196" t="s">
        <v>725</v>
      </c>
      <c r="K43" s="196" t="s">
        <v>725</v>
      </c>
      <c r="L43" s="196" t="s">
        <v>725</v>
      </c>
      <c r="M43" s="208" t="s">
        <v>724</v>
      </c>
      <c r="N43" s="196" t="s">
        <v>725</v>
      </c>
      <c r="O43" s="196" t="s">
        <v>725</v>
      </c>
      <c r="P43" s="196" t="s">
        <v>725</v>
      </c>
      <c r="Q43" s="196" t="s">
        <v>725</v>
      </c>
      <c r="R43" s="208" t="s">
        <v>724</v>
      </c>
      <c r="S43" s="196" t="s">
        <v>725</v>
      </c>
      <c r="T43" s="196" t="s">
        <v>725</v>
      </c>
      <c r="U43" s="196" t="s">
        <v>725</v>
      </c>
      <c r="V43" s="196" t="s">
        <v>725</v>
      </c>
      <c r="W43" s="196" t="s">
        <v>725</v>
      </c>
      <c r="X43" s="196" t="s">
        <v>725</v>
      </c>
      <c r="Y43" s="196" t="s">
        <v>725</v>
      </c>
      <c r="Z43" s="196" t="s">
        <v>725</v>
      </c>
      <c r="AA43" s="208" t="s">
        <v>724</v>
      </c>
      <c r="AB43" s="196" t="s">
        <v>725</v>
      </c>
      <c r="AC43" s="196" t="s">
        <v>725</v>
      </c>
      <c r="AD43" s="196" t="s">
        <v>725</v>
      </c>
      <c r="AE43" s="208" t="s">
        <v>724</v>
      </c>
      <c r="AF43" s="196" t="s">
        <v>725</v>
      </c>
      <c r="AG43" s="196" t="s">
        <v>725</v>
      </c>
      <c r="AH43" s="208" t="s">
        <v>724</v>
      </c>
      <c r="AI43" s="196" t="s">
        <v>725</v>
      </c>
      <c r="AJ43" s="196" t="s">
        <v>725</v>
      </c>
      <c r="AK43" s="208" t="s">
        <v>724</v>
      </c>
      <c r="AL43" s="196" t="s">
        <v>725</v>
      </c>
      <c r="AM43" s="196" t="s">
        <v>725</v>
      </c>
      <c r="AN43" s="196" t="s">
        <v>725</v>
      </c>
      <c r="AO43" s="196" t="s">
        <v>725</v>
      </c>
      <c r="AP43" s="196" t="s">
        <v>725</v>
      </c>
      <c r="AQ43" s="208" t="s">
        <v>724</v>
      </c>
      <c r="AR43" s="196" t="s">
        <v>725</v>
      </c>
      <c r="AS43" s="196" t="s">
        <v>725</v>
      </c>
      <c r="AT43" s="196" t="s">
        <v>725</v>
      </c>
      <c r="AU43" s="196" t="s">
        <v>725</v>
      </c>
      <c r="AV43" s="196" t="s">
        <v>725</v>
      </c>
      <c r="AW43" s="196" t="s">
        <v>725</v>
      </c>
      <c r="AX43" s="196" t="s">
        <v>725</v>
      </c>
      <c r="AY43" s="208" t="s">
        <v>724</v>
      </c>
      <c r="AZ43" s="196" t="s">
        <v>725</v>
      </c>
      <c r="BA43" s="196" t="s">
        <v>725</v>
      </c>
      <c r="BB43" s="196" t="s">
        <v>725</v>
      </c>
      <c r="BC43" s="196" t="s">
        <v>725</v>
      </c>
      <c r="BD43" s="196" t="s">
        <v>725</v>
      </c>
      <c r="BE43" s="196" t="s">
        <v>725</v>
      </c>
      <c r="BF43" s="196" t="s">
        <v>725</v>
      </c>
      <c r="BG43" s="196" t="s">
        <v>725</v>
      </c>
      <c r="BH43" s="196" t="s">
        <v>725</v>
      </c>
      <c r="BI43" s="196" t="s">
        <v>725</v>
      </c>
      <c r="BJ43" s="208" t="s">
        <v>724</v>
      </c>
      <c r="BK43" s="196" t="s">
        <v>725</v>
      </c>
      <c r="BL43" s="196" t="s">
        <v>725</v>
      </c>
      <c r="BM43" s="196" t="s">
        <v>725</v>
      </c>
      <c r="BN43" s="196" t="s">
        <v>725</v>
      </c>
      <c r="BO43" s="196" t="s">
        <v>725</v>
      </c>
      <c r="BP43" s="196" t="s">
        <v>725</v>
      </c>
      <c r="BQ43" s="196" t="s">
        <v>725</v>
      </c>
      <c r="BR43" s="208" t="s">
        <v>724</v>
      </c>
      <c r="BS43" s="196" t="s">
        <v>725</v>
      </c>
      <c r="BT43" s="196" t="s">
        <v>725</v>
      </c>
      <c r="BU43" s="196" t="s">
        <v>725</v>
      </c>
      <c r="BV43" s="196" t="s">
        <v>725</v>
      </c>
      <c r="BW43" s="196" t="s">
        <v>725</v>
      </c>
      <c r="BX43" s="208" t="s">
        <v>724</v>
      </c>
      <c r="BY43" s="196" t="s">
        <v>725</v>
      </c>
      <c r="BZ43" s="196" t="s">
        <v>725</v>
      </c>
      <c r="CA43" s="196" t="s">
        <v>725</v>
      </c>
      <c r="CB43" s="196" t="s">
        <v>725</v>
      </c>
      <c r="CC43" s="196" t="s">
        <v>725</v>
      </c>
      <c r="CD43" s="208" t="s">
        <v>724</v>
      </c>
      <c r="CE43" s="196" t="s">
        <v>725</v>
      </c>
      <c r="CF43" s="196" t="s">
        <v>725</v>
      </c>
      <c r="CG43" s="196" t="s">
        <v>725</v>
      </c>
      <c r="CH43" s="196" t="s">
        <v>725</v>
      </c>
      <c r="CI43" s="196" t="s">
        <v>725</v>
      </c>
      <c r="CJ43" s="196" t="s">
        <v>725</v>
      </c>
      <c r="CK43" s="208" t="s">
        <v>724</v>
      </c>
      <c r="CL43" s="196" t="s">
        <v>725</v>
      </c>
      <c r="CM43" s="196" t="s">
        <v>725</v>
      </c>
      <c r="CN43" s="196" t="s">
        <v>725</v>
      </c>
    </row>
    <row r="44" ht="14.1" customHeight="1" spans="1:92">
      <c r="A44" s="203"/>
      <c r="B44" s="210"/>
      <c r="C44" s="200" t="s">
        <v>726</v>
      </c>
      <c r="D44" s="195" t="s">
        <v>715</v>
      </c>
      <c r="E44" s="196">
        <v>100</v>
      </c>
      <c r="F44" s="208">
        <v>100</v>
      </c>
      <c r="G44" s="208">
        <v>100</v>
      </c>
      <c r="H44" s="196">
        <v>100</v>
      </c>
      <c r="I44" s="196">
        <v>100</v>
      </c>
      <c r="J44" s="196">
        <v>100</v>
      </c>
      <c r="K44" s="196">
        <v>100</v>
      </c>
      <c r="L44" s="196">
        <v>100</v>
      </c>
      <c r="M44" s="208">
        <v>100</v>
      </c>
      <c r="N44" s="196">
        <v>100</v>
      </c>
      <c r="O44" s="196">
        <v>100</v>
      </c>
      <c r="P44" s="196">
        <v>100</v>
      </c>
      <c r="Q44" s="196">
        <v>100</v>
      </c>
      <c r="R44" s="208">
        <v>100</v>
      </c>
      <c r="S44" s="196">
        <v>100</v>
      </c>
      <c r="T44" s="196">
        <v>100</v>
      </c>
      <c r="U44" s="196">
        <v>100</v>
      </c>
      <c r="V44" s="196">
        <v>100</v>
      </c>
      <c r="W44" s="196">
        <v>100</v>
      </c>
      <c r="X44" s="196">
        <v>100</v>
      </c>
      <c r="Y44" s="196">
        <v>100</v>
      </c>
      <c r="Z44" s="196">
        <v>100</v>
      </c>
      <c r="AA44" s="208">
        <v>100</v>
      </c>
      <c r="AB44" s="196">
        <v>100</v>
      </c>
      <c r="AC44" s="196">
        <v>100</v>
      </c>
      <c r="AD44" s="196">
        <v>100</v>
      </c>
      <c r="AE44" s="208">
        <v>100</v>
      </c>
      <c r="AF44" s="196">
        <v>100</v>
      </c>
      <c r="AG44" s="196">
        <v>100</v>
      </c>
      <c r="AH44" s="208">
        <v>100</v>
      </c>
      <c r="AI44" s="196">
        <v>100</v>
      </c>
      <c r="AJ44" s="196">
        <v>100</v>
      </c>
      <c r="AK44" s="208">
        <v>100</v>
      </c>
      <c r="AL44" s="196">
        <v>100</v>
      </c>
      <c r="AM44" s="196">
        <v>100</v>
      </c>
      <c r="AN44" s="196">
        <v>100</v>
      </c>
      <c r="AO44" s="196">
        <v>100</v>
      </c>
      <c r="AP44" s="196">
        <v>100</v>
      </c>
      <c r="AQ44" s="208">
        <v>100</v>
      </c>
      <c r="AR44" s="196">
        <v>100</v>
      </c>
      <c r="AS44" s="196">
        <v>100</v>
      </c>
      <c r="AT44" s="196">
        <v>100</v>
      </c>
      <c r="AU44" s="196">
        <v>100</v>
      </c>
      <c r="AV44" s="196">
        <v>100</v>
      </c>
      <c r="AW44" s="196">
        <v>100</v>
      </c>
      <c r="AX44" s="196">
        <v>100</v>
      </c>
      <c r="AY44" s="208">
        <v>100</v>
      </c>
      <c r="AZ44" s="196">
        <v>100</v>
      </c>
      <c r="BA44" s="196">
        <v>100</v>
      </c>
      <c r="BB44" s="196">
        <v>100</v>
      </c>
      <c r="BC44" s="196">
        <v>100</v>
      </c>
      <c r="BD44" s="196">
        <v>100</v>
      </c>
      <c r="BE44" s="196">
        <v>100</v>
      </c>
      <c r="BF44" s="196">
        <v>100</v>
      </c>
      <c r="BG44" s="196">
        <v>100</v>
      </c>
      <c r="BH44" s="196">
        <v>100</v>
      </c>
      <c r="BI44" s="196">
        <v>100</v>
      </c>
      <c r="BJ44" s="208">
        <v>100</v>
      </c>
      <c r="BK44" s="196">
        <v>100</v>
      </c>
      <c r="BL44" s="196">
        <v>100</v>
      </c>
      <c r="BM44" s="196">
        <v>100</v>
      </c>
      <c r="BN44" s="196">
        <v>100</v>
      </c>
      <c r="BO44" s="196">
        <v>100</v>
      </c>
      <c r="BP44" s="196">
        <v>100</v>
      </c>
      <c r="BQ44" s="196">
        <v>100</v>
      </c>
      <c r="BR44" s="208">
        <v>100</v>
      </c>
      <c r="BS44" s="196">
        <v>100</v>
      </c>
      <c r="BT44" s="196">
        <v>100</v>
      </c>
      <c r="BU44" s="196">
        <v>100</v>
      </c>
      <c r="BV44" s="196">
        <v>100</v>
      </c>
      <c r="BW44" s="196">
        <v>100</v>
      </c>
      <c r="BX44" s="208">
        <v>100</v>
      </c>
      <c r="BY44" s="196">
        <v>100</v>
      </c>
      <c r="BZ44" s="196">
        <v>100</v>
      </c>
      <c r="CA44" s="196">
        <v>100</v>
      </c>
      <c r="CB44" s="196">
        <v>100</v>
      </c>
      <c r="CC44" s="196">
        <v>100</v>
      </c>
      <c r="CD44" s="208">
        <v>100</v>
      </c>
      <c r="CE44" s="196">
        <v>100</v>
      </c>
      <c r="CF44" s="196">
        <v>100</v>
      </c>
      <c r="CG44" s="196">
        <v>100</v>
      </c>
      <c r="CH44" s="196">
        <v>100</v>
      </c>
      <c r="CI44" s="196">
        <v>100</v>
      </c>
      <c r="CJ44" s="196">
        <v>100</v>
      </c>
      <c r="CK44" s="208">
        <v>100</v>
      </c>
      <c r="CL44" s="196">
        <v>100</v>
      </c>
      <c r="CM44" s="196">
        <v>100</v>
      </c>
      <c r="CN44" s="196">
        <v>100</v>
      </c>
    </row>
    <row r="45" ht="14.1" customHeight="1" spans="1:92">
      <c r="A45" s="203"/>
      <c r="B45" s="210"/>
      <c r="C45" s="200" t="s">
        <v>727</v>
      </c>
      <c r="D45" s="195" t="s">
        <v>715</v>
      </c>
      <c r="E45" s="211" t="s">
        <v>269</v>
      </c>
      <c r="F45" s="208" t="s">
        <v>728</v>
      </c>
      <c r="G45" s="208" t="s">
        <v>728</v>
      </c>
      <c r="H45" s="196" t="s">
        <v>729</v>
      </c>
      <c r="I45" s="196" t="s">
        <v>729</v>
      </c>
      <c r="J45" s="196" t="s">
        <v>729</v>
      </c>
      <c r="K45" s="196" t="s">
        <v>729</v>
      </c>
      <c r="L45" s="196" t="s">
        <v>729</v>
      </c>
      <c r="M45" s="208" t="s">
        <v>728</v>
      </c>
      <c r="N45" s="196" t="s">
        <v>729</v>
      </c>
      <c r="O45" s="196" t="s">
        <v>729</v>
      </c>
      <c r="P45" s="196" t="s">
        <v>729</v>
      </c>
      <c r="Q45" s="196" t="s">
        <v>729</v>
      </c>
      <c r="R45" s="208" t="s">
        <v>728</v>
      </c>
      <c r="S45" s="196" t="s">
        <v>729</v>
      </c>
      <c r="T45" s="196" t="s">
        <v>729</v>
      </c>
      <c r="U45" s="196" t="s">
        <v>729</v>
      </c>
      <c r="V45" s="196" t="s">
        <v>729</v>
      </c>
      <c r="W45" s="196" t="s">
        <v>729</v>
      </c>
      <c r="X45" s="196" t="s">
        <v>729</v>
      </c>
      <c r="Y45" s="196" t="s">
        <v>729</v>
      </c>
      <c r="Z45" s="196" t="s">
        <v>729</v>
      </c>
      <c r="AA45" s="208" t="s">
        <v>728</v>
      </c>
      <c r="AB45" s="196" t="s">
        <v>729</v>
      </c>
      <c r="AC45" s="196" t="s">
        <v>729</v>
      </c>
      <c r="AD45" s="196" t="s">
        <v>729</v>
      </c>
      <c r="AE45" s="208" t="s">
        <v>728</v>
      </c>
      <c r="AF45" s="196" t="s">
        <v>729</v>
      </c>
      <c r="AG45" s="196" t="s">
        <v>729</v>
      </c>
      <c r="AH45" s="208" t="s">
        <v>728</v>
      </c>
      <c r="AI45" s="196" t="s">
        <v>729</v>
      </c>
      <c r="AJ45" s="196" t="s">
        <v>729</v>
      </c>
      <c r="AK45" s="208" t="s">
        <v>728</v>
      </c>
      <c r="AL45" s="196" t="s">
        <v>729</v>
      </c>
      <c r="AM45" s="196" t="s">
        <v>729</v>
      </c>
      <c r="AN45" s="196" t="s">
        <v>729</v>
      </c>
      <c r="AO45" s="196" t="s">
        <v>729</v>
      </c>
      <c r="AP45" s="196" t="s">
        <v>729</v>
      </c>
      <c r="AQ45" s="208" t="s">
        <v>728</v>
      </c>
      <c r="AR45" s="196" t="s">
        <v>729</v>
      </c>
      <c r="AS45" s="196" t="s">
        <v>729</v>
      </c>
      <c r="AT45" s="196" t="s">
        <v>729</v>
      </c>
      <c r="AU45" s="196" t="s">
        <v>729</v>
      </c>
      <c r="AV45" s="196" t="s">
        <v>729</v>
      </c>
      <c r="AW45" s="196" t="s">
        <v>729</v>
      </c>
      <c r="AX45" s="196" t="s">
        <v>729</v>
      </c>
      <c r="AY45" s="208" t="s">
        <v>728</v>
      </c>
      <c r="AZ45" s="196" t="s">
        <v>729</v>
      </c>
      <c r="BA45" s="196" t="s">
        <v>729</v>
      </c>
      <c r="BB45" s="196" t="s">
        <v>729</v>
      </c>
      <c r="BC45" s="196" t="s">
        <v>729</v>
      </c>
      <c r="BD45" s="196" t="s">
        <v>729</v>
      </c>
      <c r="BE45" s="196" t="s">
        <v>729</v>
      </c>
      <c r="BF45" s="196" t="s">
        <v>729</v>
      </c>
      <c r="BG45" s="196" t="s">
        <v>729</v>
      </c>
      <c r="BH45" s="196" t="s">
        <v>729</v>
      </c>
      <c r="BI45" s="196" t="s">
        <v>729</v>
      </c>
      <c r="BJ45" s="208" t="s">
        <v>728</v>
      </c>
      <c r="BK45" s="196" t="s">
        <v>729</v>
      </c>
      <c r="BL45" s="196" t="s">
        <v>729</v>
      </c>
      <c r="BM45" s="196" t="s">
        <v>729</v>
      </c>
      <c r="BN45" s="196" t="s">
        <v>729</v>
      </c>
      <c r="BO45" s="196" t="s">
        <v>729</v>
      </c>
      <c r="BP45" s="196" t="s">
        <v>729</v>
      </c>
      <c r="BQ45" s="196" t="s">
        <v>729</v>
      </c>
      <c r="BR45" s="208" t="s">
        <v>728</v>
      </c>
      <c r="BS45" s="196" t="s">
        <v>729</v>
      </c>
      <c r="BT45" s="196" t="s">
        <v>729</v>
      </c>
      <c r="BU45" s="196" t="s">
        <v>729</v>
      </c>
      <c r="BV45" s="196" t="s">
        <v>729</v>
      </c>
      <c r="BW45" s="196" t="s">
        <v>729</v>
      </c>
      <c r="BX45" s="208" t="s">
        <v>728</v>
      </c>
      <c r="BY45" s="196" t="s">
        <v>729</v>
      </c>
      <c r="BZ45" s="196" t="s">
        <v>729</v>
      </c>
      <c r="CA45" s="196" t="s">
        <v>729</v>
      </c>
      <c r="CB45" s="196" t="s">
        <v>729</v>
      </c>
      <c r="CC45" s="196" t="s">
        <v>729</v>
      </c>
      <c r="CD45" s="208" t="s">
        <v>728</v>
      </c>
      <c r="CE45" s="196" t="s">
        <v>729</v>
      </c>
      <c r="CF45" s="196" t="s">
        <v>729</v>
      </c>
      <c r="CG45" s="196" t="s">
        <v>729</v>
      </c>
      <c r="CH45" s="196" t="s">
        <v>729</v>
      </c>
      <c r="CI45" s="196" t="s">
        <v>729</v>
      </c>
      <c r="CJ45" s="196" t="s">
        <v>729</v>
      </c>
      <c r="CK45" s="208" t="s">
        <v>728</v>
      </c>
      <c r="CL45" s="196" t="s">
        <v>729</v>
      </c>
      <c r="CM45" s="196" t="s">
        <v>729</v>
      </c>
      <c r="CN45" s="196" t="s">
        <v>729</v>
      </c>
    </row>
    <row r="46" ht="14.1" customHeight="1" spans="1:92">
      <c r="A46" s="203"/>
      <c r="B46" s="210"/>
      <c r="C46" s="200" t="s">
        <v>730</v>
      </c>
      <c r="D46" s="195" t="s">
        <v>715</v>
      </c>
      <c r="E46" s="196" t="s">
        <v>270</v>
      </c>
      <c r="F46" s="180" t="s">
        <v>724</v>
      </c>
      <c r="G46" s="122" t="s">
        <v>724</v>
      </c>
      <c r="H46" s="196" t="s">
        <v>725</v>
      </c>
      <c r="I46" s="196" t="s">
        <v>725</v>
      </c>
      <c r="J46" s="196" t="s">
        <v>725</v>
      </c>
      <c r="K46" s="196" t="s">
        <v>725</v>
      </c>
      <c r="L46" s="196" t="s">
        <v>725</v>
      </c>
      <c r="M46" s="208" t="s">
        <v>724</v>
      </c>
      <c r="N46" s="196" t="s">
        <v>725</v>
      </c>
      <c r="O46" s="196" t="s">
        <v>725</v>
      </c>
      <c r="P46" s="196" t="s">
        <v>725</v>
      </c>
      <c r="Q46" s="196" t="s">
        <v>725</v>
      </c>
      <c r="R46" s="208" t="s">
        <v>724</v>
      </c>
      <c r="S46" s="196" t="s">
        <v>725</v>
      </c>
      <c r="T46" s="196" t="s">
        <v>725</v>
      </c>
      <c r="U46" s="196" t="s">
        <v>725</v>
      </c>
      <c r="V46" s="196" t="s">
        <v>725</v>
      </c>
      <c r="W46" s="196" t="s">
        <v>725</v>
      </c>
      <c r="X46" s="196" t="s">
        <v>725</v>
      </c>
      <c r="Y46" s="196" t="s">
        <v>725</v>
      </c>
      <c r="Z46" s="196" t="s">
        <v>725</v>
      </c>
      <c r="AA46" s="208" t="s">
        <v>724</v>
      </c>
      <c r="AB46" s="196" t="s">
        <v>725</v>
      </c>
      <c r="AC46" s="196" t="s">
        <v>725</v>
      </c>
      <c r="AD46" s="196" t="s">
        <v>725</v>
      </c>
      <c r="AE46" s="208" t="s">
        <v>724</v>
      </c>
      <c r="AF46" s="196" t="s">
        <v>725</v>
      </c>
      <c r="AG46" s="196" t="s">
        <v>725</v>
      </c>
      <c r="AH46" s="208" t="s">
        <v>724</v>
      </c>
      <c r="AI46" s="196" t="s">
        <v>725</v>
      </c>
      <c r="AJ46" s="196" t="s">
        <v>725</v>
      </c>
      <c r="AK46" s="208" t="s">
        <v>724</v>
      </c>
      <c r="AL46" s="196" t="s">
        <v>725</v>
      </c>
      <c r="AM46" s="196" t="s">
        <v>725</v>
      </c>
      <c r="AN46" s="196" t="s">
        <v>725</v>
      </c>
      <c r="AO46" s="196" t="s">
        <v>725</v>
      </c>
      <c r="AP46" s="196" t="s">
        <v>725</v>
      </c>
      <c r="AQ46" s="208" t="s">
        <v>724</v>
      </c>
      <c r="AR46" s="196" t="s">
        <v>725</v>
      </c>
      <c r="AS46" s="196" t="s">
        <v>725</v>
      </c>
      <c r="AT46" s="196" t="s">
        <v>725</v>
      </c>
      <c r="AU46" s="196" t="s">
        <v>725</v>
      </c>
      <c r="AV46" s="196" t="s">
        <v>725</v>
      </c>
      <c r="AW46" s="196" t="s">
        <v>725</v>
      </c>
      <c r="AX46" s="196" t="s">
        <v>725</v>
      </c>
      <c r="AY46" s="208" t="s">
        <v>724</v>
      </c>
      <c r="AZ46" s="196" t="s">
        <v>725</v>
      </c>
      <c r="BA46" s="196" t="s">
        <v>725</v>
      </c>
      <c r="BB46" s="196" t="s">
        <v>725</v>
      </c>
      <c r="BC46" s="196" t="s">
        <v>725</v>
      </c>
      <c r="BD46" s="196" t="s">
        <v>725</v>
      </c>
      <c r="BE46" s="196" t="s">
        <v>725</v>
      </c>
      <c r="BF46" s="196" t="s">
        <v>725</v>
      </c>
      <c r="BG46" s="196" t="s">
        <v>725</v>
      </c>
      <c r="BH46" s="196" t="s">
        <v>725</v>
      </c>
      <c r="BI46" s="196" t="s">
        <v>725</v>
      </c>
      <c r="BJ46" s="208" t="s">
        <v>724</v>
      </c>
      <c r="BK46" s="196" t="s">
        <v>725</v>
      </c>
      <c r="BL46" s="196" t="s">
        <v>725</v>
      </c>
      <c r="BM46" s="196" t="s">
        <v>725</v>
      </c>
      <c r="BN46" s="196" t="s">
        <v>725</v>
      </c>
      <c r="BO46" s="196" t="s">
        <v>725</v>
      </c>
      <c r="BP46" s="196" t="s">
        <v>725</v>
      </c>
      <c r="BQ46" s="196" t="s">
        <v>725</v>
      </c>
      <c r="BR46" s="208" t="s">
        <v>724</v>
      </c>
      <c r="BS46" s="196" t="s">
        <v>725</v>
      </c>
      <c r="BT46" s="196" t="s">
        <v>725</v>
      </c>
      <c r="BU46" s="196" t="s">
        <v>725</v>
      </c>
      <c r="BV46" s="196" t="s">
        <v>725</v>
      </c>
      <c r="BW46" s="196" t="s">
        <v>725</v>
      </c>
      <c r="BX46" s="208" t="s">
        <v>724</v>
      </c>
      <c r="BY46" s="196" t="s">
        <v>725</v>
      </c>
      <c r="BZ46" s="196" t="s">
        <v>725</v>
      </c>
      <c r="CA46" s="196" t="s">
        <v>725</v>
      </c>
      <c r="CB46" s="196" t="s">
        <v>725</v>
      </c>
      <c r="CC46" s="196" t="s">
        <v>725</v>
      </c>
      <c r="CD46" s="208" t="s">
        <v>724</v>
      </c>
      <c r="CE46" s="196" t="s">
        <v>725</v>
      </c>
      <c r="CF46" s="196" t="s">
        <v>725</v>
      </c>
      <c r="CG46" s="196" t="s">
        <v>725</v>
      </c>
      <c r="CH46" s="196" t="s">
        <v>725</v>
      </c>
      <c r="CI46" s="196" t="s">
        <v>725</v>
      </c>
      <c r="CJ46" s="196" t="s">
        <v>725</v>
      </c>
      <c r="CK46" s="208" t="s">
        <v>724</v>
      </c>
      <c r="CL46" s="196" t="s">
        <v>725</v>
      </c>
      <c r="CM46" s="196" t="s">
        <v>725</v>
      </c>
      <c r="CN46" s="196" t="s">
        <v>725</v>
      </c>
    </row>
    <row r="47" ht="14.1" customHeight="1" spans="1:92">
      <c r="A47" s="212"/>
      <c r="B47" s="213"/>
      <c r="C47" s="200" t="s">
        <v>731</v>
      </c>
      <c r="D47" s="195" t="s">
        <v>715</v>
      </c>
      <c r="E47" s="211" t="s">
        <v>271</v>
      </c>
      <c r="F47" s="208" t="s">
        <v>732</v>
      </c>
      <c r="G47" s="208" t="s">
        <v>732</v>
      </c>
      <c r="H47" s="196" t="s">
        <v>733</v>
      </c>
      <c r="I47" s="196" t="s">
        <v>733</v>
      </c>
      <c r="J47" s="196" t="s">
        <v>733</v>
      </c>
      <c r="K47" s="196" t="s">
        <v>733</v>
      </c>
      <c r="L47" s="196" t="s">
        <v>733</v>
      </c>
      <c r="M47" s="208" t="s">
        <v>732</v>
      </c>
      <c r="N47" s="196" t="s">
        <v>733</v>
      </c>
      <c r="O47" s="196" t="s">
        <v>733</v>
      </c>
      <c r="P47" s="196" t="s">
        <v>733</v>
      </c>
      <c r="Q47" s="196" t="s">
        <v>733</v>
      </c>
      <c r="R47" s="208" t="s">
        <v>732</v>
      </c>
      <c r="S47" s="196" t="s">
        <v>733</v>
      </c>
      <c r="T47" s="196" t="s">
        <v>733</v>
      </c>
      <c r="U47" s="196" t="s">
        <v>733</v>
      </c>
      <c r="V47" s="196" t="s">
        <v>733</v>
      </c>
      <c r="W47" s="196" t="s">
        <v>733</v>
      </c>
      <c r="X47" s="196" t="s">
        <v>733</v>
      </c>
      <c r="Y47" s="196" t="s">
        <v>733</v>
      </c>
      <c r="Z47" s="196" t="s">
        <v>733</v>
      </c>
      <c r="AA47" s="208" t="s">
        <v>732</v>
      </c>
      <c r="AB47" s="196" t="s">
        <v>733</v>
      </c>
      <c r="AC47" s="196" t="s">
        <v>733</v>
      </c>
      <c r="AD47" s="196" t="s">
        <v>733</v>
      </c>
      <c r="AE47" s="208" t="s">
        <v>732</v>
      </c>
      <c r="AF47" s="196" t="s">
        <v>733</v>
      </c>
      <c r="AG47" s="196" t="s">
        <v>733</v>
      </c>
      <c r="AH47" s="208" t="s">
        <v>732</v>
      </c>
      <c r="AI47" s="196" t="s">
        <v>733</v>
      </c>
      <c r="AJ47" s="196" t="s">
        <v>733</v>
      </c>
      <c r="AK47" s="208" t="s">
        <v>732</v>
      </c>
      <c r="AL47" s="196" t="s">
        <v>733</v>
      </c>
      <c r="AM47" s="196" t="s">
        <v>733</v>
      </c>
      <c r="AN47" s="196" t="s">
        <v>733</v>
      </c>
      <c r="AO47" s="196" t="s">
        <v>733</v>
      </c>
      <c r="AP47" s="196" t="s">
        <v>733</v>
      </c>
      <c r="AQ47" s="208" t="s">
        <v>732</v>
      </c>
      <c r="AR47" s="196" t="s">
        <v>733</v>
      </c>
      <c r="AS47" s="196" t="s">
        <v>733</v>
      </c>
      <c r="AT47" s="196" t="s">
        <v>733</v>
      </c>
      <c r="AU47" s="196" t="s">
        <v>733</v>
      </c>
      <c r="AV47" s="196" t="s">
        <v>733</v>
      </c>
      <c r="AW47" s="196" t="s">
        <v>733</v>
      </c>
      <c r="AX47" s="196" t="s">
        <v>733</v>
      </c>
      <c r="AY47" s="208" t="s">
        <v>732</v>
      </c>
      <c r="AZ47" s="196" t="s">
        <v>733</v>
      </c>
      <c r="BA47" s="196" t="s">
        <v>733</v>
      </c>
      <c r="BB47" s="196" t="s">
        <v>733</v>
      </c>
      <c r="BC47" s="196" t="s">
        <v>733</v>
      </c>
      <c r="BD47" s="196" t="s">
        <v>733</v>
      </c>
      <c r="BE47" s="196" t="s">
        <v>733</v>
      </c>
      <c r="BF47" s="196" t="s">
        <v>733</v>
      </c>
      <c r="BG47" s="196" t="s">
        <v>733</v>
      </c>
      <c r="BH47" s="196" t="s">
        <v>733</v>
      </c>
      <c r="BI47" s="196" t="s">
        <v>733</v>
      </c>
      <c r="BJ47" s="208" t="s">
        <v>732</v>
      </c>
      <c r="BK47" s="196" t="s">
        <v>733</v>
      </c>
      <c r="BL47" s="196" t="s">
        <v>733</v>
      </c>
      <c r="BM47" s="196" t="s">
        <v>733</v>
      </c>
      <c r="BN47" s="196" t="s">
        <v>733</v>
      </c>
      <c r="BO47" s="196" t="s">
        <v>733</v>
      </c>
      <c r="BP47" s="196" t="s">
        <v>733</v>
      </c>
      <c r="BQ47" s="196" t="s">
        <v>733</v>
      </c>
      <c r="BR47" s="208" t="s">
        <v>732</v>
      </c>
      <c r="BS47" s="196" t="s">
        <v>733</v>
      </c>
      <c r="BT47" s="196" t="s">
        <v>733</v>
      </c>
      <c r="BU47" s="196" t="s">
        <v>733</v>
      </c>
      <c r="BV47" s="196" t="s">
        <v>733</v>
      </c>
      <c r="BW47" s="196" t="s">
        <v>733</v>
      </c>
      <c r="BX47" s="208" t="s">
        <v>732</v>
      </c>
      <c r="BY47" s="196" t="s">
        <v>733</v>
      </c>
      <c r="BZ47" s="196" t="s">
        <v>733</v>
      </c>
      <c r="CA47" s="196" t="s">
        <v>733</v>
      </c>
      <c r="CB47" s="196" t="s">
        <v>733</v>
      </c>
      <c r="CC47" s="196" t="s">
        <v>733</v>
      </c>
      <c r="CD47" s="208" t="s">
        <v>732</v>
      </c>
      <c r="CE47" s="196" t="s">
        <v>733</v>
      </c>
      <c r="CF47" s="196" t="s">
        <v>733</v>
      </c>
      <c r="CG47" s="196" t="s">
        <v>733</v>
      </c>
      <c r="CH47" s="196" t="s">
        <v>733</v>
      </c>
      <c r="CI47" s="196" t="s">
        <v>733</v>
      </c>
      <c r="CJ47" s="196" t="s">
        <v>733</v>
      </c>
      <c r="CK47" s="208" t="s">
        <v>732</v>
      </c>
      <c r="CL47" s="196" t="s">
        <v>733</v>
      </c>
      <c r="CM47" s="196" t="s">
        <v>733</v>
      </c>
      <c r="CN47" s="196" t="s">
        <v>733</v>
      </c>
    </row>
    <row r="48" spans="1:92">
      <c r="A48" s="195" t="s">
        <v>734</v>
      </c>
      <c r="B48" s="198" t="s">
        <v>735</v>
      </c>
      <c r="C48" s="200" t="s">
        <v>736</v>
      </c>
      <c r="D48" s="195" t="s">
        <v>737</v>
      </c>
      <c r="E48" s="196"/>
      <c r="F48" s="180">
        <f t="shared" ref="F48:F60" si="88">SUM(G48,M48,R48,AA48,AE48,AH48,AK48,AQ48,AY48,BJ48,BR48,BX48,CD48,CK48)</f>
        <v>0</v>
      </c>
      <c r="G48" s="122">
        <f t="shared" ref="G48:G60" si="89">SUM(H48:L48)</f>
        <v>0</v>
      </c>
      <c r="H48" s="79"/>
      <c r="I48" s="80"/>
      <c r="J48" s="80"/>
      <c r="K48" s="79"/>
      <c r="L48" s="80"/>
      <c r="M48" s="122">
        <f t="shared" ref="M48:M60" si="90">SUM(N48:Q48)</f>
        <v>0</v>
      </c>
      <c r="N48" s="79"/>
      <c r="O48" s="79"/>
      <c r="P48" s="80"/>
      <c r="Q48" s="79"/>
      <c r="R48" s="193">
        <f t="shared" ref="R48:R60" si="91">SUM(S48:Z48)</f>
        <v>0</v>
      </c>
      <c r="S48" s="80"/>
      <c r="T48" s="80"/>
      <c r="U48" s="80"/>
      <c r="V48" s="79"/>
      <c r="W48" s="80"/>
      <c r="X48" s="80"/>
      <c r="Y48" s="79"/>
      <c r="Z48" s="79"/>
      <c r="AA48" s="193">
        <f t="shared" ref="AA48:AA60" si="92">SUM(AB48:AD48)</f>
        <v>0</v>
      </c>
      <c r="AB48" s="79"/>
      <c r="AC48" s="80"/>
      <c r="AD48" s="80"/>
      <c r="AE48" s="122">
        <f t="shared" ref="AE48:AE60" si="93">SUM(AF48:AG48)</f>
        <v>0</v>
      </c>
      <c r="AF48" s="80"/>
      <c r="AG48" s="80"/>
      <c r="AH48" s="122">
        <f t="shared" ref="AH48:AH60" si="94">SUM(AI48:AJ48)</f>
        <v>0</v>
      </c>
      <c r="AI48" s="80"/>
      <c r="AJ48" s="80"/>
      <c r="AK48" s="193">
        <f t="shared" ref="AK48:AK60" si="95">SUM(AL48:AP48)</f>
        <v>0</v>
      </c>
      <c r="AL48" s="79"/>
      <c r="AM48" s="80"/>
      <c r="AN48" s="80"/>
      <c r="AO48" s="80"/>
      <c r="AP48" s="79"/>
      <c r="AQ48" s="122">
        <f t="shared" ref="AQ48:AQ60" si="96">SUM(AR48:AX48)</f>
        <v>0</v>
      </c>
      <c r="AR48" s="80"/>
      <c r="AS48" s="201"/>
      <c r="AT48" s="80"/>
      <c r="AU48" s="80"/>
      <c r="AV48" s="80"/>
      <c r="AW48" s="201"/>
      <c r="AX48" s="201"/>
      <c r="AY48" s="194">
        <f t="shared" ref="AY48:AY60" si="97">SUM(AZ48:BI48)</f>
        <v>0</v>
      </c>
      <c r="AZ48" s="201"/>
      <c r="BA48" s="80"/>
      <c r="BB48" s="79"/>
      <c r="BC48" s="80"/>
      <c r="BD48" s="80"/>
      <c r="BE48" s="79"/>
      <c r="BF48" s="80"/>
      <c r="BG48" s="79"/>
      <c r="BH48" s="80"/>
      <c r="BI48" s="80"/>
      <c r="BJ48" s="193">
        <f t="shared" ref="BJ48:BJ61" si="98">SUM(BK48:BQ48)</f>
        <v>0</v>
      </c>
      <c r="BK48" s="80"/>
      <c r="BL48" s="80"/>
      <c r="BM48" s="80"/>
      <c r="BN48" s="80"/>
      <c r="BO48" s="80"/>
      <c r="BP48" s="80"/>
      <c r="BQ48" s="79"/>
      <c r="BR48" s="193">
        <f t="shared" ref="BR48:BR61" si="99">SUM(BS48:BW48)</f>
        <v>0</v>
      </c>
      <c r="BS48" s="80"/>
      <c r="BT48" s="80"/>
      <c r="BU48" s="80"/>
      <c r="BV48" s="79"/>
      <c r="BW48" s="80"/>
      <c r="BX48" s="122">
        <f t="shared" ref="BX48:BX60" si="100">SUM(BY48:CC48)</f>
        <v>0</v>
      </c>
      <c r="BY48" s="80"/>
      <c r="BZ48" s="80"/>
      <c r="CA48" s="80"/>
      <c r="CB48" s="80"/>
      <c r="CC48" s="80"/>
      <c r="CD48" s="122">
        <f t="shared" ref="CD48:CD60" si="101">SUM(CE48:CJ48)</f>
        <v>0</v>
      </c>
      <c r="CE48" s="80"/>
      <c r="CF48" s="80"/>
      <c r="CG48" s="80"/>
      <c r="CH48" s="80"/>
      <c r="CI48" s="80"/>
      <c r="CJ48" s="80"/>
      <c r="CK48" s="122">
        <f t="shared" ref="CK48:CK60" si="102">SUM(CL48:CN48)</f>
        <v>0</v>
      </c>
      <c r="CL48" s="91"/>
      <c r="CM48" s="81"/>
      <c r="CN48" s="81"/>
    </row>
    <row r="49" spans="1:92">
      <c r="A49" s="196"/>
      <c r="B49" s="204"/>
      <c r="C49" s="200" t="s">
        <v>738</v>
      </c>
      <c r="D49" s="195" t="s">
        <v>697</v>
      </c>
      <c r="E49" s="196"/>
      <c r="F49" s="180">
        <f t="shared" si="88"/>
        <v>0</v>
      </c>
      <c r="G49" s="122">
        <f t="shared" si="89"/>
        <v>0</v>
      </c>
      <c r="H49" s="79"/>
      <c r="I49" s="80"/>
      <c r="J49" s="80"/>
      <c r="K49" s="79"/>
      <c r="L49" s="80"/>
      <c r="M49" s="122">
        <f t="shared" si="90"/>
        <v>0</v>
      </c>
      <c r="N49" s="79"/>
      <c r="O49" s="79"/>
      <c r="P49" s="80"/>
      <c r="Q49" s="79"/>
      <c r="R49" s="193">
        <f t="shared" si="91"/>
        <v>0</v>
      </c>
      <c r="S49" s="80"/>
      <c r="T49" s="80"/>
      <c r="U49" s="80"/>
      <c r="V49" s="79"/>
      <c r="W49" s="80"/>
      <c r="X49" s="80"/>
      <c r="Y49" s="79"/>
      <c r="Z49" s="79"/>
      <c r="AA49" s="193">
        <f t="shared" si="92"/>
        <v>0</v>
      </c>
      <c r="AB49" s="79"/>
      <c r="AC49" s="80"/>
      <c r="AD49" s="80"/>
      <c r="AE49" s="122">
        <f t="shared" si="93"/>
        <v>0</v>
      </c>
      <c r="AF49" s="80"/>
      <c r="AG49" s="80"/>
      <c r="AH49" s="122">
        <f t="shared" si="94"/>
        <v>0</v>
      </c>
      <c r="AI49" s="80"/>
      <c r="AJ49" s="80"/>
      <c r="AK49" s="193">
        <f t="shared" si="95"/>
        <v>0</v>
      </c>
      <c r="AL49" s="79"/>
      <c r="AM49" s="80"/>
      <c r="AN49" s="80"/>
      <c r="AO49" s="80"/>
      <c r="AP49" s="79"/>
      <c r="AQ49" s="122">
        <f t="shared" si="96"/>
        <v>0</v>
      </c>
      <c r="AR49" s="80"/>
      <c r="AS49" s="201"/>
      <c r="AT49" s="80"/>
      <c r="AU49" s="80"/>
      <c r="AV49" s="80"/>
      <c r="AW49" s="201"/>
      <c r="AX49" s="201"/>
      <c r="AY49" s="194">
        <f t="shared" si="97"/>
        <v>0</v>
      </c>
      <c r="AZ49" s="201"/>
      <c r="BA49" s="80"/>
      <c r="BB49" s="79"/>
      <c r="BC49" s="80"/>
      <c r="BD49" s="80"/>
      <c r="BE49" s="79"/>
      <c r="BF49" s="80"/>
      <c r="BG49" s="79"/>
      <c r="BH49" s="80"/>
      <c r="BI49" s="80"/>
      <c r="BJ49" s="193">
        <f t="shared" si="98"/>
        <v>0</v>
      </c>
      <c r="BK49" s="80"/>
      <c r="BL49" s="80"/>
      <c r="BM49" s="80"/>
      <c r="BN49" s="80"/>
      <c r="BO49" s="80"/>
      <c r="BP49" s="80"/>
      <c r="BQ49" s="79"/>
      <c r="BR49" s="193">
        <f t="shared" si="99"/>
        <v>0</v>
      </c>
      <c r="BS49" s="80"/>
      <c r="BT49" s="80"/>
      <c r="BU49" s="80"/>
      <c r="BV49" s="79"/>
      <c r="BW49" s="80"/>
      <c r="BX49" s="122">
        <f t="shared" si="100"/>
        <v>0</v>
      </c>
      <c r="BY49" s="80"/>
      <c r="BZ49" s="80"/>
      <c r="CA49" s="80"/>
      <c r="CB49" s="80"/>
      <c r="CC49" s="80"/>
      <c r="CD49" s="122">
        <f t="shared" si="101"/>
        <v>0</v>
      </c>
      <c r="CE49" s="80"/>
      <c r="CF49" s="80"/>
      <c r="CG49" s="80"/>
      <c r="CH49" s="80"/>
      <c r="CI49" s="80"/>
      <c r="CJ49" s="80"/>
      <c r="CK49" s="122">
        <f t="shared" si="102"/>
        <v>0</v>
      </c>
      <c r="CL49" s="91"/>
      <c r="CM49" s="81"/>
      <c r="CN49" s="81"/>
    </row>
    <row r="50" spans="1:92">
      <c r="A50" s="196"/>
      <c r="B50" s="204"/>
      <c r="C50" s="200" t="s">
        <v>739</v>
      </c>
      <c r="D50" s="195" t="s">
        <v>697</v>
      </c>
      <c r="E50" s="196"/>
      <c r="F50" s="180">
        <f t="shared" si="88"/>
        <v>0</v>
      </c>
      <c r="G50" s="122">
        <f t="shared" si="89"/>
        <v>0</v>
      </c>
      <c r="H50" s="79"/>
      <c r="I50" s="80"/>
      <c r="J50" s="80"/>
      <c r="K50" s="79"/>
      <c r="L50" s="80"/>
      <c r="M50" s="122">
        <f t="shared" si="90"/>
        <v>0</v>
      </c>
      <c r="N50" s="79"/>
      <c r="O50" s="79"/>
      <c r="P50" s="80"/>
      <c r="Q50" s="79"/>
      <c r="R50" s="193">
        <f t="shared" si="91"/>
        <v>0</v>
      </c>
      <c r="S50" s="80"/>
      <c r="T50" s="80"/>
      <c r="U50" s="80"/>
      <c r="V50" s="79"/>
      <c r="W50" s="80"/>
      <c r="X50" s="80"/>
      <c r="Y50" s="79"/>
      <c r="Z50" s="79"/>
      <c r="AA50" s="193">
        <f t="shared" si="92"/>
        <v>0</v>
      </c>
      <c r="AB50" s="79"/>
      <c r="AC50" s="80"/>
      <c r="AD50" s="80"/>
      <c r="AE50" s="122">
        <f t="shared" si="93"/>
        <v>0</v>
      </c>
      <c r="AF50" s="80"/>
      <c r="AG50" s="80"/>
      <c r="AH50" s="122">
        <f t="shared" si="94"/>
        <v>0</v>
      </c>
      <c r="AI50" s="80"/>
      <c r="AJ50" s="80"/>
      <c r="AK50" s="193">
        <f t="shared" si="95"/>
        <v>0</v>
      </c>
      <c r="AL50" s="79"/>
      <c r="AM50" s="80"/>
      <c r="AN50" s="80"/>
      <c r="AO50" s="80"/>
      <c r="AP50" s="79"/>
      <c r="AQ50" s="122">
        <f t="shared" si="96"/>
        <v>0</v>
      </c>
      <c r="AR50" s="80"/>
      <c r="AS50" s="201"/>
      <c r="AT50" s="80"/>
      <c r="AU50" s="80"/>
      <c r="AV50" s="80"/>
      <c r="AW50" s="201"/>
      <c r="AX50" s="201"/>
      <c r="AY50" s="194">
        <f t="shared" si="97"/>
        <v>0</v>
      </c>
      <c r="AZ50" s="201"/>
      <c r="BA50" s="80"/>
      <c r="BB50" s="79"/>
      <c r="BC50" s="80"/>
      <c r="BD50" s="80"/>
      <c r="BE50" s="79"/>
      <c r="BF50" s="80"/>
      <c r="BG50" s="79"/>
      <c r="BH50" s="80"/>
      <c r="BI50" s="80"/>
      <c r="BJ50" s="193">
        <f t="shared" si="98"/>
        <v>0</v>
      </c>
      <c r="BK50" s="80"/>
      <c r="BL50" s="80"/>
      <c r="BM50" s="80"/>
      <c r="BN50" s="80"/>
      <c r="BO50" s="80"/>
      <c r="BP50" s="80"/>
      <c r="BQ50" s="79"/>
      <c r="BR50" s="193">
        <f t="shared" si="99"/>
        <v>0</v>
      </c>
      <c r="BS50" s="80"/>
      <c r="BT50" s="80"/>
      <c r="BU50" s="80"/>
      <c r="BV50" s="79"/>
      <c r="BW50" s="80"/>
      <c r="BX50" s="122">
        <f t="shared" si="100"/>
        <v>0</v>
      </c>
      <c r="BY50" s="80"/>
      <c r="BZ50" s="80"/>
      <c r="CA50" s="80"/>
      <c r="CB50" s="80"/>
      <c r="CC50" s="80"/>
      <c r="CD50" s="122">
        <f t="shared" si="101"/>
        <v>0</v>
      </c>
      <c r="CE50" s="80"/>
      <c r="CF50" s="80"/>
      <c r="CG50" s="80"/>
      <c r="CH50" s="80"/>
      <c r="CI50" s="80"/>
      <c r="CJ50" s="80"/>
      <c r="CK50" s="122">
        <f t="shared" si="102"/>
        <v>0</v>
      </c>
      <c r="CL50" s="91"/>
      <c r="CM50" s="81"/>
      <c r="CN50" s="81"/>
    </row>
    <row r="51" spans="1:92">
      <c r="A51" s="196"/>
      <c r="B51" s="207"/>
      <c r="C51" s="200" t="s">
        <v>740</v>
      </c>
      <c r="D51" s="195" t="s">
        <v>697</v>
      </c>
      <c r="E51" s="196"/>
      <c r="F51" s="180">
        <f t="shared" si="88"/>
        <v>0</v>
      </c>
      <c r="G51" s="122">
        <f t="shared" si="89"/>
        <v>0</v>
      </c>
      <c r="H51" s="79"/>
      <c r="I51" s="80"/>
      <c r="J51" s="80"/>
      <c r="K51" s="79"/>
      <c r="L51" s="80"/>
      <c r="M51" s="122">
        <f t="shared" si="90"/>
        <v>0</v>
      </c>
      <c r="N51" s="79"/>
      <c r="O51" s="79"/>
      <c r="P51" s="80"/>
      <c r="Q51" s="79"/>
      <c r="R51" s="193">
        <f t="shared" si="91"/>
        <v>0</v>
      </c>
      <c r="S51" s="80"/>
      <c r="T51" s="80"/>
      <c r="U51" s="80"/>
      <c r="V51" s="79"/>
      <c r="W51" s="80"/>
      <c r="X51" s="80"/>
      <c r="Y51" s="79"/>
      <c r="Z51" s="79"/>
      <c r="AA51" s="193">
        <f t="shared" si="92"/>
        <v>0</v>
      </c>
      <c r="AB51" s="79"/>
      <c r="AC51" s="80"/>
      <c r="AD51" s="80"/>
      <c r="AE51" s="122">
        <f t="shared" si="93"/>
        <v>0</v>
      </c>
      <c r="AF51" s="80"/>
      <c r="AG51" s="80"/>
      <c r="AH51" s="122">
        <f t="shared" si="94"/>
        <v>0</v>
      </c>
      <c r="AI51" s="80"/>
      <c r="AJ51" s="80"/>
      <c r="AK51" s="193">
        <f t="shared" si="95"/>
        <v>0</v>
      </c>
      <c r="AL51" s="79"/>
      <c r="AM51" s="80"/>
      <c r="AN51" s="80"/>
      <c r="AO51" s="80"/>
      <c r="AP51" s="79"/>
      <c r="AQ51" s="122">
        <f t="shared" si="96"/>
        <v>0</v>
      </c>
      <c r="AR51" s="80"/>
      <c r="AS51" s="201"/>
      <c r="AT51" s="80"/>
      <c r="AU51" s="80"/>
      <c r="AV51" s="80"/>
      <c r="AW51" s="201"/>
      <c r="AX51" s="201"/>
      <c r="AY51" s="194">
        <f t="shared" si="97"/>
        <v>0</v>
      </c>
      <c r="AZ51" s="201"/>
      <c r="BA51" s="80"/>
      <c r="BB51" s="79"/>
      <c r="BC51" s="80"/>
      <c r="BD51" s="80"/>
      <c r="BE51" s="79"/>
      <c r="BF51" s="80"/>
      <c r="BG51" s="79"/>
      <c r="BH51" s="80"/>
      <c r="BI51" s="80"/>
      <c r="BJ51" s="193">
        <f t="shared" si="98"/>
        <v>0</v>
      </c>
      <c r="BK51" s="80"/>
      <c r="BL51" s="80"/>
      <c r="BM51" s="80"/>
      <c r="BN51" s="80"/>
      <c r="BO51" s="80"/>
      <c r="BP51" s="80"/>
      <c r="BQ51" s="79"/>
      <c r="BR51" s="193">
        <f t="shared" si="99"/>
        <v>0</v>
      </c>
      <c r="BS51" s="80"/>
      <c r="BT51" s="80"/>
      <c r="BU51" s="80"/>
      <c r="BV51" s="79"/>
      <c r="BW51" s="80"/>
      <c r="BX51" s="122">
        <f t="shared" si="100"/>
        <v>0</v>
      </c>
      <c r="BY51" s="80"/>
      <c r="BZ51" s="80"/>
      <c r="CA51" s="80"/>
      <c r="CB51" s="80"/>
      <c r="CC51" s="80"/>
      <c r="CD51" s="122">
        <f t="shared" si="101"/>
        <v>0</v>
      </c>
      <c r="CE51" s="80"/>
      <c r="CF51" s="80"/>
      <c r="CG51" s="80"/>
      <c r="CH51" s="80"/>
      <c r="CI51" s="80"/>
      <c r="CJ51" s="80"/>
      <c r="CK51" s="122">
        <f t="shared" si="102"/>
        <v>0</v>
      </c>
      <c r="CL51" s="91"/>
      <c r="CM51" s="81"/>
      <c r="CN51" s="81"/>
    </row>
    <row r="52" spans="1:92">
      <c r="A52" s="196"/>
      <c r="B52" s="198" t="s">
        <v>741</v>
      </c>
      <c r="C52" s="200" t="s">
        <v>742</v>
      </c>
      <c r="D52" s="195" t="s">
        <v>715</v>
      </c>
      <c r="E52" s="211" t="s">
        <v>743</v>
      </c>
      <c r="F52" s="180">
        <f t="shared" si="88"/>
        <v>0</v>
      </c>
      <c r="G52" s="122">
        <f t="shared" si="89"/>
        <v>0</v>
      </c>
      <c r="H52" s="79"/>
      <c r="I52" s="80"/>
      <c r="J52" s="80"/>
      <c r="K52" s="79"/>
      <c r="L52" s="80"/>
      <c r="M52" s="122">
        <f t="shared" si="90"/>
        <v>0</v>
      </c>
      <c r="N52" s="79"/>
      <c r="O52" s="79"/>
      <c r="P52" s="80"/>
      <c r="Q52" s="79"/>
      <c r="R52" s="193">
        <f t="shared" si="91"/>
        <v>0</v>
      </c>
      <c r="S52" s="80"/>
      <c r="T52" s="80"/>
      <c r="U52" s="80"/>
      <c r="V52" s="79"/>
      <c r="W52" s="80"/>
      <c r="X52" s="80"/>
      <c r="Y52" s="79"/>
      <c r="Z52" s="79"/>
      <c r="AA52" s="193">
        <f t="shared" si="92"/>
        <v>0</v>
      </c>
      <c r="AB52" s="79"/>
      <c r="AC52" s="80"/>
      <c r="AD52" s="80"/>
      <c r="AE52" s="122">
        <f t="shared" si="93"/>
        <v>0</v>
      </c>
      <c r="AF52" s="80"/>
      <c r="AG52" s="80"/>
      <c r="AH52" s="122">
        <f t="shared" si="94"/>
        <v>0</v>
      </c>
      <c r="AI52" s="80"/>
      <c r="AJ52" s="80"/>
      <c r="AK52" s="193">
        <f t="shared" si="95"/>
        <v>0</v>
      </c>
      <c r="AL52" s="79"/>
      <c r="AM52" s="80"/>
      <c r="AN52" s="80"/>
      <c r="AO52" s="80"/>
      <c r="AP52" s="79"/>
      <c r="AQ52" s="122">
        <f t="shared" si="96"/>
        <v>0</v>
      </c>
      <c r="AR52" s="80"/>
      <c r="AS52" s="201"/>
      <c r="AT52" s="80"/>
      <c r="AU52" s="80"/>
      <c r="AV52" s="80"/>
      <c r="AW52" s="201"/>
      <c r="AX52" s="201"/>
      <c r="AY52" s="194">
        <f t="shared" si="97"/>
        <v>0</v>
      </c>
      <c r="AZ52" s="201"/>
      <c r="BA52" s="80"/>
      <c r="BB52" s="79"/>
      <c r="BC52" s="80"/>
      <c r="BD52" s="80"/>
      <c r="BE52" s="79"/>
      <c r="BF52" s="80"/>
      <c r="BG52" s="79"/>
      <c r="BH52" s="80"/>
      <c r="BI52" s="80"/>
      <c r="BJ52" s="193">
        <f t="shared" si="98"/>
        <v>0</v>
      </c>
      <c r="BK52" s="80"/>
      <c r="BL52" s="80"/>
      <c r="BM52" s="80"/>
      <c r="BN52" s="80"/>
      <c r="BO52" s="80"/>
      <c r="BP52" s="80"/>
      <c r="BQ52" s="79"/>
      <c r="BR52" s="193">
        <f t="shared" si="99"/>
        <v>0</v>
      </c>
      <c r="BS52" s="80"/>
      <c r="BT52" s="80"/>
      <c r="BU52" s="80"/>
      <c r="BV52" s="79"/>
      <c r="BW52" s="80"/>
      <c r="BX52" s="122">
        <f t="shared" si="100"/>
        <v>0</v>
      </c>
      <c r="BY52" s="80"/>
      <c r="BZ52" s="80"/>
      <c r="CA52" s="80"/>
      <c r="CB52" s="80"/>
      <c r="CC52" s="80"/>
      <c r="CD52" s="122">
        <f t="shared" si="101"/>
        <v>0</v>
      </c>
      <c r="CE52" s="80"/>
      <c r="CF52" s="80"/>
      <c r="CG52" s="80"/>
      <c r="CH52" s="80"/>
      <c r="CI52" s="80"/>
      <c r="CJ52" s="80"/>
      <c r="CK52" s="122">
        <f t="shared" si="102"/>
        <v>0</v>
      </c>
      <c r="CL52" s="91"/>
      <c r="CM52" s="81"/>
      <c r="CN52" s="81"/>
    </row>
    <row r="53" spans="1:92">
      <c r="A53" s="196"/>
      <c r="B53" s="204"/>
      <c r="C53" s="176" t="s">
        <v>744</v>
      </c>
      <c r="D53" s="195" t="s">
        <v>715</v>
      </c>
      <c r="E53" s="196" t="s">
        <v>745</v>
      </c>
      <c r="F53" s="180">
        <f t="shared" si="88"/>
        <v>0</v>
      </c>
      <c r="G53" s="122">
        <f t="shared" si="89"/>
        <v>0</v>
      </c>
      <c r="H53" s="79"/>
      <c r="I53" s="80"/>
      <c r="J53" s="80"/>
      <c r="K53" s="79"/>
      <c r="L53" s="80"/>
      <c r="M53" s="122">
        <f t="shared" si="90"/>
        <v>0</v>
      </c>
      <c r="N53" s="79"/>
      <c r="O53" s="79"/>
      <c r="P53" s="80"/>
      <c r="Q53" s="79"/>
      <c r="R53" s="193">
        <f t="shared" si="91"/>
        <v>0</v>
      </c>
      <c r="S53" s="80"/>
      <c r="T53" s="80"/>
      <c r="U53" s="80"/>
      <c r="V53" s="79"/>
      <c r="W53" s="80"/>
      <c r="X53" s="80"/>
      <c r="Y53" s="79"/>
      <c r="Z53" s="79"/>
      <c r="AA53" s="193">
        <f t="shared" si="92"/>
        <v>0</v>
      </c>
      <c r="AB53" s="79"/>
      <c r="AC53" s="80"/>
      <c r="AD53" s="80"/>
      <c r="AE53" s="122">
        <f t="shared" si="93"/>
        <v>0</v>
      </c>
      <c r="AF53" s="80"/>
      <c r="AG53" s="80"/>
      <c r="AH53" s="122">
        <f t="shared" si="94"/>
        <v>0</v>
      </c>
      <c r="AI53" s="80"/>
      <c r="AJ53" s="80"/>
      <c r="AK53" s="193">
        <f t="shared" si="95"/>
        <v>0</v>
      </c>
      <c r="AL53" s="79"/>
      <c r="AM53" s="80"/>
      <c r="AN53" s="80"/>
      <c r="AO53" s="80"/>
      <c r="AP53" s="79"/>
      <c r="AQ53" s="122">
        <f t="shared" si="96"/>
        <v>0</v>
      </c>
      <c r="AR53" s="80"/>
      <c r="AS53" s="201"/>
      <c r="AT53" s="80"/>
      <c r="AU53" s="80"/>
      <c r="AV53" s="80"/>
      <c r="AW53" s="201"/>
      <c r="AX53" s="201"/>
      <c r="AY53" s="194">
        <f t="shared" si="97"/>
        <v>0</v>
      </c>
      <c r="AZ53" s="201"/>
      <c r="BA53" s="80"/>
      <c r="BB53" s="79"/>
      <c r="BC53" s="80"/>
      <c r="BD53" s="80"/>
      <c r="BE53" s="79"/>
      <c r="BF53" s="80"/>
      <c r="BG53" s="79"/>
      <c r="BH53" s="80"/>
      <c r="BI53" s="80"/>
      <c r="BJ53" s="193">
        <f t="shared" si="98"/>
        <v>0</v>
      </c>
      <c r="BK53" s="80"/>
      <c r="BL53" s="80"/>
      <c r="BM53" s="80"/>
      <c r="BN53" s="80"/>
      <c r="BO53" s="80"/>
      <c r="BP53" s="80"/>
      <c r="BQ53" s="79"/>
      <c r="BR53" s="193">
        <f t="shared" si="99"/>
        <v>0</v>
      </c>
      <c r="BS53" s="80"/>
      <c r="BT53" s="80"/>
      <c r="BU53" s="80"/>
      <c r="BV53" s="79"/>
      <c r="BW53" s="80"/>
      <c r="BX53" s="122">
        <f t="shared" si="100"/>
        <v>0</v>
      </c>
      <c r="BY53" s="80"/>
      <c r="BZ53" s="80"/>
      <c r="CA53" s="80"/>
      <c r="CB53" s="80"/>
      <c r="CC53" s="80"/>
      <c r="CD53" s="122">
        <f t="shared" si="101"/>
        <v>0</v>
      </c>
      <c r="CE53" s="80"/>
      <c r="CF53" s="80"/>
      <c r="CG53" s="80"/>
      <c r="CH53" s="80"/>
      <c r="CI53" s="80"/>
      <c r="CJ53" s="80"/>
      <c r="CK53" s="122">
        <f t="shared" si="102"/>
        <v>0</v>
      </c>
      <c r="CL53" s="91"/>
      <c r="CM53" s="81"/>
      <c r="CN53" s="81"/>
    </row>
    <row r="54" spans="1:92">
      <c r="A54" s="196"/>
      <c r="B54" s="204"/>
      <c r="C54" s="200" t="s">
        <v>746</v>
      </c>
      <c r="D54" s="195" t="s">
        <v>747</v>
      </c>
      <c r="E54" s="196"/>
      <c r="F54" s="180">
        <f t="shared" si="88"/>
        <v>0</v>
      </c>
      <c r="G54" s="122">
        <f t="shared" si="89"/>
        <v>0</v>
      </c>
      <c r="H54" s="79"/>
      <c r="I54" s="80"/>
      <c r="J54" s="80"/>
      <c r="K54" s="79"/>
      <c r="L54" s="80"/>
      <c r="M54" s="122">
        <f t="shared" si="90"/>
        <v>0</v>
      </c>
      <c r="N54" s="79"/>
      <c r="O54" s="79"/>
      <c r="P54" s="80"/>
      <c r="Q54" s="79"/>
      <c r="R54" s="193">
        <f t="shared" si="91"/>
        <v>0</v>
      </c>
      <c r="S54" s="80"/>
      <c r="T54" s="80"/>
      <c r="U54" s="80"/>
      <c r="V54" s="79"/>
      <c r="W54" s="80"/>
      <c r="X54" s="80"/>
      <c r="Y54" s="79"/>
      <c r="Z54" s="79"/>
      <c r="AA54" s="193">
        <f t="shared" si="92"/>
        <v>0</v>
      </c>
      <c r="AB54" s="79"/>
      <c r="AC54" s="80"/>
      <c r="AD54" s="80"/>
      <c r="AE54" s="122">
        <f t="shared" si="93"/>
        <v>0</v>
      </c>
      <c r="AF54" s="80"/>
      <c r="AG54" s="80"/>
      <c r="AH54" s="122">
        <f t="shared" si="94"/>
        <v>0</v>
      </c>
      <c r="AI54" s="80"/>
      <c r="AJ54" s="80"/>
      <c r="AK54" s="193">
        <f t="shared" si="95"/>
        <v>0</v>
      </c>
      <c r="AL54" s="79"/>
      <c r="AM54" s="80"/>
      <c r="AN54" s="80"/>
      <c r="AO54" s="80"/>
      <c r="AP54" s="79"/>
      <c r="AQ54" s="122">
        <f t="shared" si="96"/>
        <v>0</v>
      </c>
      <c r="AR54" s="80"/>
      <c r="AS54" s="201"/>
      <c r="AT54" s="80"/>
      <c r="AU54" s="80"/>
      <c r="AV54" s="80"/>
      <c r="AW54" s="201"/>
      <c r="AX54" s="201"/>
      <c r="AY54" s="194">
        <f t="shared" si="97"/>
        <v>0</v>
      </c>
      <c r="AZ54" s="201"/>
      <c r="BA54" s="80"/>
      <c r="BB54" s="79"/>
      <c r="BC54" s="80"/>
      <c r="BD54" s="80"/>
      <c r="BE54" s="79"/>
      <c r="BF54" s="80"/>
      <c r="BG54" s="79"/>
      <c r="BH54" s="80"/>
      <c r="BI54" s="80"/>
      <c r="BJ54" s="193">
        <f t="shared" si="98"/>
        <v>0</v>
      </c>
      <c r="BK54" s="80"/>
      <c r="BL54" s="80"/>
      <c r="BM54" s="80"/>
      <c r="BN54" s="80"/>
      <c r="BO54" s="80"/>
      <c r="BP54" s="80"/>
      <c r="BQ54" s="79"/>
      <c r="BR54" s="193">
        <f t="shared" si="99"/>
        <v>0</v>
      </c>
      <c r="BS54" s="80"/>
      <c r="BT54" s="80"/>
      <c r="BU54" s="80"/>
      <c r="BV54" s="79"/>
      <c r="BW54" s="80"/>
      <c r="BX54" s="122">
        <f t="shared" si="100"/>
        <v>0</v>
      </c>
      <c r="BY54" s="80"/>
      <c r="BZ54" s="80"/>
      <c r="CA54" s="80"/>
      <c r="CB54" s="80"/>
      <c r="CC54" s="80"/>
      <c r="CD54" s="122">
        <f t="shared" si="101"/>
        <v>0</v>
      </c>
      <c r="CE54" s="80"/>
      <c r="CF54" s="80"/>
      <c r="CG54" s="80"/>
      <c r="CH54" s="80"/>
      <c r="CI54" s="80"/>
      <c r="CJ54" s="80"/>
      <c r="CK54" s="122">
        <f t="shared" si="102"/>
        <v>0</v>
      </c>
      <c r="CL54" s="91"/>
      <c r="CM54" s="81"/>
      <c r="CN54" s="81"/>
    </row>
    <row r="55" hidden="1" spans="1:92">
      <c r="A55" s="196"/>
      <c r="B55" s="204"/>
      <c r="C55" s="200" t="s">
        <v>748</v>
      </c>
      <c r="D55" s="195" t="s">
        <v>747</v>
      </c>
      <c r="E55" s="196"/>
      <c r="F55" s="180">
        <f t="shared" si="88"/>
        <v>0</v>
      </c>
      <c r="G55" s="122">
        <f t="shared" si="89"/>
        <v>0</v>
      </c>
      <c r="H55" s="79"/>
      <c r="I55" s="80"/>
      <c r="J55" s="80"/>
      <c r="K55" s="79"/>
      <c r="L55" s="80"/>
      <c r="M55" s="122">
        <f t="shared" si="90"/>
        <v>0</v>
      </c>
      <c r="N55" s="79"/>
      <c r="O55" s="79"/>
      <c r="P55" s="80"/>
      <c r="Q55" s="79"/>
      <c r="R55" s="193">
        <f t="shared" si="91"/>
        <v>0</v>
      </c>
      <c r="S55" s="80"/>
      <c r="T55" s="80"/>
      <c r="U55" s="80"/>
      <c r="V55" s="79"/>
      <c r="W55" s="80"/>
      <c r="X55" s="80"/>
      <c r="Y55" s="79"/>
      <c r="Z55" s="79"/>
      <c r="AA55" s="193">
        <f t="shared" si="92"/>
        <v>0</v>
      </c>
      <c r="AB55" s="79"/>
      <c r="AC55" s="80"/>
      <c r="AD55" s="80"/>
      <c r="AE55" s="122">
        <f t="shared" si="93"/>
        <v>0</v>
      </c>
      <c r="AF55" s="80"/>
      <c r="AG55" s="80"/>
      <c r="AH55" s="122">
        <f t="shared" si="94"/>
        <v>0</v>
      </c>
      <c r="AI55" s="80"/>
      <c r="AJ55" s="80"/>
      <c r="AK55" s="193">
        <f t="shared" si="95"/>
        <v>0</v>
      </c>
      <c r="AL55" s="79"/>
      <c r="AM55" s="80"/>
      <c r="AN55" s="80"/>
      <c r="AO55" s="80"/>
      <c r="AP55" s="79"/>
      <c r="AQ55" s="122">
        <f t="shared" si="96"/>
        <v>0</v>
      </c>
      <c r="AR55" s="80"/>
      <c r="AS55" s="201"/>
      <c r="AT55" s="80"/>
      <c r="AU55" s="80"/>
      <c r="AV55" s="80"/>
      <c r="AW55" s="201"/>
      <c r="AX55" s="201"/>
      <c r="AY55" s="194">
        <f t="shared" si="97"/>
        <v>0</v>
      </c>
      <c r="AZ55" s="201"/>
      <c r="BA55" s="80"/>
      <c r="BB55" s="79"/>
      <c r="BC55" s="80"/>
      <c r="BD55" s="80"/>
      <c r="BE55" s="79"/>
      <c r="BF55" s="80"/>
      <c r="BG55" s="79"/>
      <c r="BH55" s="80"/>
      <c r="BI55" s="80"/>
      <c r="BJ55" s="193">
        <f t="shared" si="98"/>
        <v>0</v>
      </c>
      <c r="BK55" s="80"/>
      <c r="BL55" s="80"/>
      <c r="BM55" s="80"/>
      <c r="BN55" s="80"/>
      <c r="BO55" s="80"/>
      <c r="BP55" s="80"/>
      <c r="BQ55" s="79"/>
      <c r="BR55" s="193">
        <f t="shared" si="99"/>
        <v>0</v>
      </c>
      <c r="BS55" s="80"/>
      <c r="BT55" s="80"/>
      <c r="BU55" s="80"/>
      <c r="BV55" s="79"/>
      <c r="BW55" s="80"/>
      <c r="BX55" s="122">
        <f t="shared" si="100"/>
        <v>0</v>
      </c>
      <c r="BY55" s="80"/>
      <c r="BZ55" s="80"/>
      <c r="CA55" s="80"/>
      <c r="CB55" s="80"/>
      <c r="CC55" s="80"/>
      <c r="CD55" s="122">
        <f t="shared" si="101"/>
        <v>0</v>
      </c>
      <c r="CE55" s="80"/>
      <c r="CF55" s="80"/>
      <c r="CG55" s="80"/>
      <c r="CH55" s="80"/>
      <c r="CI55" s="80"/>
      <c r="CJ55" s="80"/>
      <c r="CK55" s="122">
        <f t="shared" si="102"/>
        <v>0</v>
      </c>
      <c r="CL55" s="91"/>
      <c r="CM55" s="81"/>
      <c r="CN55" s="81"/>
    </row>
    <row r="56" hidden="1" spans="1:92">
      <c r="A56" s="196"/>
      <c r="B56" s="204"/>
      <c r="C56" s="205" t="s">
        <v>749</v>
      </c>
      <c r="D56" s="176" t="s">
        <v>750</v>
      </c>
      <c r="E56" s="196"/>
      <c r="F56" s="180">
        <f t="shared" si="88"/>
        <v>0</v>
      </c>
      <c r="G56" s="122">
        <f t="shared" si="89"/>
        <v>0</v>
      </c>
      <c r="H56" s="79"/>
      <c r="I56" s="80"/>
      <c r="J56" s="80"/>
      <c r="K56" s="79"/>
      <c r="L56" s="80"/>
      <c r="M56" s="122">
        <f t="shared" si="90"/>
        <v>0</v>
      </c>
      <c r="N56" s="79"/>
      <c r="O56" s="79"/>
      <c r="P56" s="80"/>
      <c r="Q56" s="79"/>
      <c r="R56" s="193">
        <f t="shared" si="91"/>
        <v>0</v>
      </c>
      <c r="S56" s="80"/>
      <c r="T56" s="80"/>
      <c r="U56" s="80"/>
      <c r="V56" s="79"/>
      <c r="W56" s="80"/>
      <c r="X56" s="80"/>
      <c r="Y56" s="79"/>
      <c r="Z56" s="79"/>
      <c r="AA56" s="193">
        <f t="shared" si="92"/>
        <v>0</v>
      </c>
      <c r="AB56" s="79"/>
      <c r="AC56" s="80"/>
      <c r="AD56" s="80"/>
      <c r="AE56" s="122">
        <f t="shared" si="93"/>
        <v>0</v>
      </c>
      <c r="AF56" s="80"/>
      <c r="AG56" s="80"/>
      <c r="AH56" s="122">
        <f t="shared" si="94"/>
        <v>0</v>
      </c>
      <c r="AI56" s="80"/>
      <c r="AJ56" s="80"/>
      <c r="AK56" s="193">
        <f t="shared" si="95"/>
        <v>0</v>
      </c>
      <c r="AL56" s="79"/>
      <c r="AM56" s="80"/>
      <c r="AN56" s="80"/>
      <c r="AO56" s="80"/>
      <c r="AP56" s="79"/>
      <c r="AQ56" s="122">
        <f t="shared" si="96"/>
        <v>0</v>
      </c>
      <c r="AR56" s="80"/>
      <c r="AS56" s="201"/>
      <c r="AT56" s="80"/>
      <c r="AU56" s="80"/>
      <c r="AV56" s="80"/>
      <c r="AW56" s="201"/>
      <c r="AX56" s="201"/>
      <c r="AY56" s="194">
        <f t="shared" si="97"/>
        <v>0</v>
      </c>
      <c r="AZ56" s="201"/>
      <c r="BA56" s="80"/>
      <c r="BB56" s="79"/>
      <c r="BC56" s="80"/>
      <c r="BD56" s="80"/>
      <c r="BE56" s="79"/>
      <c r="BF56" s="80"/>
      <c r="BG56" s="79"/>
      <c r="BH56" s="80"/>
      <c r="BI56" s="80"/>
      <c r="BJ56" s="193">
        <f t="shared" si="98"/>
        <v>0</v>
      </c>
      <c r="BK56" s="80"/>
      <c r="BL56" s="80"/>
      <c r="BM56" s="80"/>
      <c r="BN56" s="80"/>
      <c r="BO56" s="80"/>
      <c r="BP56" s="80"/>
      <c r="BQ56" s="79"/>
      <c r="BR56" s="193">
        <f t="shared" si="99"/>
        <v>0</v>
      </c>
      <c r="BS56" s="80"/>
      <c r="BT56" s="80"/>
      <c r="BU56" s="80"/>
      <c r="BV56" s="79"/>
      <c r="BW56" s="80"/>
      <c r="BX56" s="122">
        <f t="shared" si="100"/>
        <v>0</v>
      </c>
      <c r="BY56" s="80"/>
      <c r="BZ56" s="80"/>
      <c r="CA56" s="80"/>
      <c r="CB56" s="80"/>
      <c r="CC56" s="80"/>
      <c r="CD56" s="122">
        <f t="shared" si="101"/>
        <v>0</v>
      </c>
      <c r="CE56" s="80"/>
      <c r="CF56" s="80"/>
      <c r="CG56" s="80"/>
      <c r="CH56" s="80"/>
      <c r="CI56" s="80"/>
      <c r="CJ56" s="80"/>
      <c r="CK56" s="122">
        <f t="shared" si="102"/>
        <v>0</v>
      </c>
      <c r="CL56" s="91"/>
      <c r="CM56" s="81"/>
      <c r="CN56" s="81"/>
    </row>
    <row r="57" spans="1:92">
      <c r="A57" s="196"/>
      <c r="B57" s="204"/>
      <c r="C57" s="200" t="s">
        <v>751</v>
      </c>
      <c r="D57" s="195" t="s">
        <v>747</v>
      </c>
      <c r="E57" s="196">
        <v>150</v>
      </c>
      <c r="F57" s="180">
        <f t="shared" si="88"/>
        <v>0</v>
      </c>
      <c r="G57" s="122">
        <f t="shared" si="89"/>
        <v>0</v>
      </c>
      <c r="H57" s="79"/>
      <c r="I57" s="80"/>
      <c r="J57" s="80"/>
      <c r="K57" s="79"/>
      <c r="L57" s="80"/>
      <c r="M57" s="122">
        <f t="shared" si="90"/>
        <v>0</v>
      </c>
      <c r="N57" s="79"/>
      <c r="O57" s="79"/>
      <c r="P57" s="80"/>
      <c r="Q57" s="79"/>
      <c r="R57" s="193">
        <f t="shared" si="91"/>
        <v>0</v>
      </c>
      <c r="S57" s="80"/>
      <c r="T57" s="80"/>
      <c r="U57" s="80"/>
      <c r="V57" s="79"/>
      <c r="W57" s="80"/>
      <c r="X57" s="80"/>
      <c r="Y57" s="79"/>
      <c r="Z57" s="79"/>
      <c r="AA57" s="193">
        <f t="shared" si="92"/>
        <v>0</v>
      </c>
      <c r="AB57" s="79"/>
      <c r="AC57" s="80"/>
      <c r="AD57" s="80"/>
      <c r="AE57" s="122">
        <f t="shared" si="93"/>
        <v>0</v>
      </c>
      <c r="AF57" s="80"/>
      <c r="AG57" s="80"/>
      <c r="AH57" s="122">
        <f t="shared" si="94"/>
        <v>0</v>
      </c>
      <c r="AI57" s="80"/>
      <c r="AJ57" s="80"/>
      <c r="AK57" s="193">
        <f t="shared" si="95"/>
        <v>0</v>
      </c>
      <c r="AL57" s="79"/>
      <c r="AM57" s="80"/>
      <c r="AN57" s="80"/>
      <c r="AO57" s="80"/>
      <c r="AP57" s="79"/>
      <c r="AQ57" s="122">
        <f t="shared" si="96"/>
        <v>0</v>
      </c>
      <c r="AR57" s="80"/>
      <c r="AS57" s="201"/>
      <c r="AT57" s="80"/>
      <c r="AU57" s="80"/>
      <c r="AV57" s="80"/>
      <c r="AW57" s="201"/>
      <c r="AX57" s="201"/>
      <c r="AY57" s="194">
        <f t="shared" si="97"/>
        <v>0</v>
      </c>
      <c r="AZ57" s="201"/>
      <c r="BA57" s="80"/>
      <c r="BB57" s="79"/>
      <c r="BC57" s="80"/>
      <c r="BD57" s="80"/>
      <c r="BE57" s="79"/>
      <c r="BF57" s="80"/>
      <c r="BG57" s="79"/>
      <c r="BH57" s="80"/>
      <c r="BI57" s="80"/>
      <c r="BJ57" s="193">
        <f t="shared" si="98"/>
        <v>0</v>
      </c>
      <c r="BK57" s="80"/>
      <c r="BL57" s="80"/>
      <c r="BM57" s="80"/>
      <c r="BN57" s="80"/>
      <c r="BO57" s="80"/>
      <c r="BP57" s="80"/>
      <c r="BQ57" s="79"/>
      <c r="BR57" s="193">
        <f t="shared" si="99"/>
        <v>0</v>
      </c>
      <c r="BS57" s="80"/>
      <c r="BT57" s="80"/>
      <c r="BU57" s="80"/>
      <c r="BV57" s="79"/>
      <c r="BW57" s="80"/>
      <c r="BX57" s="122">
        <f t="shared" si="100"/>
        <v>0</v>
      </c>
      <c r="BY57" s="80"/>
      <c r="BZ57" s="80"/>
      <c r="CA57" s="80"/>
      <c r="CB57" s="80"/>
      <c r="CC57" s="80"/>
      <c r="CD57" s="122">
        <f t="shared" si="101"/>
        <v>0</v>
      </c>
      <c r="CE57" s="80"/>
      <c r="CF57" s="80"/>
      <c r="CG57" s="80"/>
      <c r="CH57" s="80"/>
      <c r="CI57" s="80"/>
      <c r="CJ57" s="80"/>
      <c r="CK57" s="122">
        <f t="shared" si="102"/>
        <v>0</v>
      </c>
      <c r="CL57" s="91"/>
      <c r="CM57" s="81"/>
      <c r="CN57" s="81"/>
    </row>
    <row r="58" spans="1:92">
      <c r="A58" s="196"/>
      <c r="B58" s="207"/>
      <c r="C58" s="200" t="s">
        <v>752</v>
      </c>
      <c r="D58" s="195" t="s">
        <v>747</v>
      </c>
      <c r="E58" s="196"/>
      <c r="F58" s="180">
        <f t="shared" si="88"/>
        <v>0</v>
      </c>
      <c r="G58" s="122">
        <f t="shared" si="89"/>
        <v>0</v>
      </c>
      <c r="H58" s="79"/>
      <c r="I58" s="80"/>
      <c r="J58" s="80"/>
      <c r="K58" s="79"/>
      <c r="L58" s="80"/>
      <c r="M58" s="122">
        <f t="shared" si="90"/>
        <v>0</v>
      </c>
      <c r="N58" s="79"/>
      <c r="O58" s="79"/>
      <c r="P58" s="80"/>
      <c r="Q58" s="79"/>
      <c r="R58" s="193">
        <f t="shared" si="91"/>
        <v>0</v>
      </c>
      <c r="S58" s="80"/>
      <c r="T58" s="80"/>
      <c r="U58" s="80"/>
      <c r="V58" s="79"/>
      <c r="W58" s="80"/>
      <c r="X58" s="80"/>
      <c r="Y58" s="79"/>
      <c r="Z58" s="79"/>
      <c r="AA58" s="193">
        <f t="shared" si="92"/>
        <v>0</v>
      </c>
      <c r="AB58" s="79"/>
      <c r="AC58" s="80"/>
      <c r="AD58" s="80"/>
      <c r="AE58" s="122">
        <f t="shared" si="93"/>
        <v>0</v>
      </c>
      <c r="AF58" s="80"/>
      <c r="AG58" s="80"/>
      <c r="AH58" s="122">
        <f t="shared" si="94"/>
        <v>0</v>
      </c>
      <c r="AI58" s="80"/>
      <c r="AJ58" s="80"/>
      <c r="AK58" s="193">
        <f t="shared" si="95"/>
        <v>0</v>
      </c>
      <c r="AL58" s="79"/>
      <c r="AM58" s="80"/>
      <c r="AN58" s="80"/>
      <c r="AO58" s="80"/>
      <c r="AP58" s="79"/>
      <c r="AQ58" s="122">
        <f t="shared" si="96"/>
        <v>0</v>
      </c>
      <c r="AR58" s="80"/>
      <c r="AS58" s="201"/>
      <c r="AT58" s="80"/>
      <c r="AU58" s="80"/>
      <c r="AV58" s="80"/>
      <c r="AW58" s="201"/>
      <c r="AX58" s="201"/>
      <c r="AY58" s="194">
        <f t="shared" si="97"/>
        <v>0</v>
      </c>
      <c r="AZ58" s="201"/>
      <c r="BA58" s="80"/>
      <c r="BB58" s="79"/>
      <c r="BC58" s="80"/>
      <c r="BD58" s="80"/>
      <c r="BE58" s="79"/>
      <c r="BF58" s="80"/>
      <c r="BG58" s="79"/>
      <c r="BH58" s="80"/>
      <c r="BI58" s="80"/>
      <c r="BJ58" s="193">
        <f t="shared" si="98"/>
        <v>0</v>
      </c>
      <c r="BK58" s="80"/>
      <c r="BL58" s="80"/>
      <c r="BM58" s="80"/>
      <c r="BN58" s="80"/>
      <c r="BO58" s="80"/>
      <c r="BP58" s="80"/>
      <c r="BQ58" s="79"/>
      <c r="BR58" s="193">
        <f t="shared" si="99"/>
        <v>0</v>
      </c>
      <c r="BS58" s="80"/>
      <c r="BT58" s="80"/>
      <c r="BU58" s="80"/>
      <c r="BV58" s="79"/>
      <c r="BW58" s="80"/>
      <c r="BX58" s="122">
        <f t="shared" si="100"/>
        <v>0</v>
      </c>
      <c r="BY58" s="80"/>
      <c r="BZ58" s="80"/>
      <c r="CA58" s="80"/>
      <c r="CB58" s="80"/>
      <c r="CC58" s="80"/>
      <c r="CD58" s="122">
        <f t="shared" si="101"/>
        <v>0</v>
      </c>
      <c r="CE58" s="80"/>
      <c r="CF58" s="80"/>
      <c r="CG58" s="80"/>
      <c r="CH58" s="80"/>
      <c r="CI58" s="80"/>
      <c r="CJ58" s="80"/>
      <c r="CK58" s="122">
        <f t="shared" si="102"/>
        <v>0</v>
      </c>
      <c r="CL58" s="91"/>
      <c r="CM58" s="81"/>
      <c r="CN58" s="81"/>
    </row>
    <row r="59" spans="1:92">
      <c r="A59" s="196"/>
      <c r="B59" s="199" t="s">
        <v>753</v>
      </c>
      <c r="C59" s="200" t="s">
        <v>754</v>
      </c>
      <c r="D59" s="195" t="s">
        <v>750</v>
      </c>
      <c r="E59" s="196">
        <v>42</v>
      </c>
      <c r="F59" s="180">
        <f t="shared" si="88"/>
        <v>0</v>
      </c>
      <c r="G59" s="122">
        <f t="shared" si="89"/>
        <v>0</v>
      </c>
      <c r="H59" s="79"/>
      <c r="I59" s="80"/>
      <c r="J59" s="80"/>
      <c r="K59" s="79"/>
      <c r="L59" s="80"/>
      <c r="M59" s="122">
        <f t="shared" si="90"/>
        <v>0</v>
      </c>
      <c r="N59" s="79"/>
      <c r="O59" s="79"/>
      <c r="P59" s="80"/>
      <c r="Q59" s="79"/>
      <c r="R59" s="193">
        <f t="shared" si="91"/>
        <v>0</v>
      </c>
      <c r="S59" s="80"/>
      <c r="T59" s="80"/>
      <c r="U59" s="80"/>
      <c r="V59" s="79"/>
      <c r="W59" s="80"/>
      <c r="X59" s="80"/>
      <c r="Y59" s="79"/>
      <c r="Z59" s="79"/>
      <c r="AA59" s="193">
        <f t="shared" si="92"/>
        <v>0</v>
      </c>
      <c r="AB59" s="79"/>
      <c r="AC59" s="80"/>
      <c r="AD59" s="80"/>
      <c r="AE59" s="122">
        <f t="shared" si="93"/>
        <v>0</v>
      </c>
      <c r="AF59" s="80"/>
      <c r="AG59" s="80"/>
      <c r="AH59" s="122">
        <f t="shared" si="94"/>
        <v>0</v>
      </c>
      <c r="AI59" s="80"/>
      <c r="AJ59" s="80"/>
      <c r="AK59" s="193">
        <f t="shared" si="95"/>
        <v>0</v>
      </c>
      <c r="AL59" s="79"/>
      <c r="AM59" s="80"/>
      <c r="AN59" s="80"/>
      <c r="AO59" s="80"/>
      <c r="AP59" s="79"/>
      <c r="AQ59" s="122">
        <f t="shared" si="96"/>
        <v>0</v>
      </c>
      <c r="AR59" s="80"/>
      <c r="AS59" s="201"/>
      <c r="AT59" s="80"/>
      <c r="AU59" s="80"/>
      <c r="AV59" s="80"/>
      <c r="AW59" s="201"/>
      <c r="AX59" s="201"/>
      <c r="AY59" s="194">
        <f t="shared" si="97"/>
        <v>0</v>
      </c>
      <c r="AZ59" s="201"/>
      <c r="BA59" s="80"/>
      <c r="BB59" s="79"/>
      <c r="BC59" s="80"/>
      <c r="BD59" s="80"/>
      <c r="BE59" s="79"/>
      <c r="BF59" s="80"/>
      <c r="BG59" s="79"/>
      <c r="BH59" s="80"/>
      <c r="BI59" s="80"/>
      <c r="BJ59" s="193">
        <f t="shared" si="98"/>
        <v>0</v>
      </c>
      <c r="BK59" s="80"/>
      <c r="BL59" s="80"/>
      <c r="BM59" s="80"/>
      <c r="BN59" s="80"/>
      <c r="BO59" s="80"/>
      <c r="BP59" s="80"/>
      <c r="BQ59" s="79"/>
      <c r="BR59" s="193">
        <f t="shared" si="99"/>
        <v>0</v>
      </c>
      <c r="BS59" s="80"/>
      <c r="BT59" s="80"/>
      <c r="BU59" s="80"/>
      <c r="BV59" s="79"/>
      <c r="BW59" s="80"/>
      <c r="BX59" s="122">
        <f t="shared" si="100"/>
        <v>0</v>
      </c>
      <c r="BY59" s="80"/>
      <c r="BZ59" s="80"/>
      <c r="CA59" s="80"/>
      <c r="CB59" s="80"/>
      <c r="CC59" s="80"/>
      <c r="CD59" s="122">
        <f t="shared" si="101"/>
        <v>0</v>
      </c>
      <c r="CE59" s="80"/>
      <c r="CF59" s="80"/>
      <c r="CG59" s="80"/>
      <c r="CH59" s="80"/>
      <c r="CI59" s="80"/>
      <c r="CJ59" s="80"/>
      <c r="CK59" s="122">
        <f t="shared" si="102"/>
        <v>0</v>
      </c>
      <c r="CL59" s="91"/>
      <c r="CM59" s="81"/>
      <c r="CN59" s="81"/>
    </row>
    <row r="60" spans="1:92">
      <c r="A60" s="196"/>
      <c r="B60" s="204"/>
      <c r="C60" s="200" t="s">
        <v>755</v>
      </c>
      <c r="D60" s="195" t="s">
        <v>737</v>
      </c>
      <c r="E60" s="196"/>
      <c r="F60" s="180">
        <f t="shared" si="88"/>
        <v>0</v>
      </c>
      <c r="G60" s="122">
        <f t="shared" si="89"/>
        <v>0</v>
      </c>
      <c r="H60" s="79"/>
      <c r="I60" s="80"/>
      <c r="J60" s="80"/>
      <c r="K60" s="79"/>
      <c r="L60" s="80"/>
      <c r="M60" s="122">
        <f t="shared" si="90"/>
        <v>0</v>
      </c>
      <c r="N60" s="79"/>
      <c r="O60" s="79"/>
      <c r="P60" s="80"/>
      <c r="Q60" s="79"/>
      <c r="R60" s="193">
        <f t="shared" si="91"/>
        <v>0</v>
      </c>
      <c r="S60" s="80"/>
      <c r="T60" s="80"/>
      <c r="U60" s="80"/>
      <c r="V60" s="79"/>
      <c r="W60" s="80"/>
      <c r="X60" s="80"/>
      <c r="Y60" s="79"/>
      <c r="Z60" s="79"/>
      <c r="AA60" s="193">
        <f t="shared" si="92"/>
        <v>0</v>
      </c>
      <c r="AB60" s="79"/>
      <c r="AC60" s="80"/>
      <c r="AD60" s="80"/>
      <c r="AE60" s="122">
        <f t="shared" si="93"/>
        <v>0</v>
      </c>
      <c r="AF60" s="80"/>
      <c r="AG60" s="80"/>
      <c r="AH60" s="122">
        <f t="shared" si="94"/>
        <v>0</v>
      </c>
      <c r="AI60" s="80"/>
      <c r="AJ60" s="80"/>
      <c r="AK60" s="193">
        <f t="shared" si="95"/>
        <v>0</v>
      </c>
      <c r="AL60" s="79"/>
      <c r="AM60" s="80"/>
      <c r="AN60" s="80"/>
      <c r="AO60" s="80"/>
      <c r="AP60" s="79"/>
      <c r="AQ60" s="122">
        <f t="shared" si="96"/>
        <v>0</v>
      </c>
      <c r="AR60" s="80"/>
      <c r="AS60" s="201"/>
      <c r="AT60" s="80"/>
      <c r="AU60" s="80"/>
      <c r="AV60" s="80"/>
      <c r="AW60" s="201"/>
      <c r="AX60" s="201"/>
      <c r="AY60" s="194">
        <f t="shared" si="97"/>
        <v>0</v>
      </c>
      <c r="AZ60" s="201"/>
      <c r="BA60" s="80"/>
      <c r="BB60" s="79"/>
      <c r="BC60" s="80"/>
      <c r="BD60" s="80"/>
      <c r="BE60" s="79"/>
      <c r="BF60" s="80"/>
      <c r="BG60" s="79"/>
      <c r="BH60" s="80"/>
      <c r="BI60" s="80"/>
      <c r="BJ60" s="193">
        <f t="shared" si="98"/>
        <v>0</v>
      </c>
      <c r="BK60" s="80"/>
      <c r="BL60" s="80"/>
      <c r="BM60" s="80"/>
      <c r="BN60" s="80"/>
      <c r="BO60" s="80"/>
      <c r="BP60" s="80"/>
      <c r="BQ60" s="79"/>
      <c r="BR60" s="193">
        <f t="shared" si="99"/>
        <v>0</v>
      </c>
      <c r="BS60" s="80"/>
      <c r="BT60" s="80"/>
      <c r="BU60" s="80"/>
      <c r="BV60" s="79"/>
      <c r="BW60" s="80"/>
      <c r="BX60" s="122">
        <f t="shared" si="100"/>
        <v>0</v>
      </c>
      <c r="BY60" s="80"/>
      <c r="BZ60" s="80"/>
      <c r="CA60" s="80"/>
      <c r="CB60" s="80"/>
      <c r="CC60" s="80"/>
      <c r="CD60" s="122">
        <f t="shared" si="101"/>
        <v>0</v>
      </c>
      <c r="CE60" s="80"/>
      <c r="CF60" s="80"/>
      <c r="CG60" s="80"/>
      <c r="CH60" s="80"/>
      <c r="CI60" s="80"/>
      <c r="CJ60" s="80"/>
      <c r="CK60" s="122">
        <f t="shared" si="102"/>
        <v>0</v>
      </c>
      <c r="CL60" s="91"/>
      <c r="CM60" s="81"/>
      <c r="CN60" s="81"/>
    </row>
    <row r="61" hidden="1" spans="1:92">
      <c r="A61" s="196"/>
      <c r="B61" s="207"/>
      <c r="C61" s="200" t="s">
        <v>756</v>
      </c>
      <c r="D61" s="195" t="s">
        <v>737</v>
      </c>
      <c r="E61" s="196"/>
      <c r="F61" s="180"/>
      <c r="G61" s="122"/>
      <c r="H61" s="79"/>
      <c r="I61" s="80"/>
      <c r="J61" s="80"/>
      <c r="K61" s="79"/>
      <c r="L61" s="80"/>
      <c r="M61" s="122"/>
      <c r="N61" s="79"/>
      <c r="O61" s="79"/>
      <c r="P61" s="80"/>
      <c r="Q61" s="79"/>
      <c r="R61" s="193"/>
      <c r="S61" s="80"/>
      <c r="T61" s="80"/>
      <c r="U61" s="80"/>
      <c r="V61" s="79"/>
      <c r="W61" s="80"/>
      <c r="X61" s="80"/>
      <c r="Y61" s="79"/>
      <c r="Z61" s="79"/>
      <c r="AA61" s="193"/>
      <c r="AB61" s="79"/>
      <c r="AC61" s="80"/>
      <c r="AD61" s="80"/>
      <c r="AE61" s="122"/>
      <c r="AF61" s="80"/>
      <c r="AG61" s="80"/>
      <c r="AH61" s="122"/>
      <c r="AI61" s="80"/>
      <c r="AJ61" s="80"/>
      <c r="AK61" s="193"/>
      <c r="AL61" s="79"/>
      <c r="AM61" s="80"/>
      <c r="AN61" s="80"/>
      <c r="AO61" s="80"/>
      <c r="AP61" s="79"/>
      <c r="AQ61" s="122"/>
      <c r="AR61" s="80"/>
      <c r="AS61" s="201"/>
      <c r="AT61" s="80"/>
      <c r="AU61" s="80"/>
      <c r="AV61" s="80"/>
      <c r="AW61" s="201"/>
      <c r="AX61" s="201"/>
      <c r="AY61" s="194"/>
      <c r="AZ61" s="201"/>
      <c r="BA61" s="80"/>
      <c r="BB61" s="79"/>
      <c r="BC61" s="80"/>
      <c r="BD61" s="80"/>
      <c r="BE61" s="79"/>
      <c r="BF61" s="80"/>
      <c r="BG61" s="79"/>
      <c r="BH61" s="80"/>
      <c r="BI61" s="80"/>
      <c r="BJ61" s="193">
        <f t="shared" si="98"/>
        <v>0</v>
      </c>
      <c r="BK61" s="80"/>
      <c r="BL61" s="80"/>
      <c r="BM61" s="80"/>
      <c r="BN61" s="80"/>
      <c r="BO61" s="80"/>
      <c r="BP61" s="80"/>
      <c r="BQ61" s="79"/>
      <c r="BR61" s="193">
        <f t="shared" si="99"/>
        <v>0</v>
      </c>
      <c r="BS61" s="80"/>
      <c r="BT61" s="80"/>
      <c r="BU61" s="80"/>
      <c r="BV61" s="79"/>
      <c r="BW61" s="80"/>
      <c r="BX61" s="122"/>
      <c r="BY61" s="80"/>
      <c r="BZ61" s="80"/>
      <c r="CA61" s="80"/>
      <c r="CB61" s="80"/>
      <c r="CC61" s="80"/>
      <c r="CD61" s="122"/>
      <c r="CE61" s="80"/>
      <c r="CF61" s="80"/>
      <c r="CG61" s="80"/>
      <c r="CH61" s="80"/>
      <c r="CI61" s="80"/>
      <c r="CJ61" s="80"/>
      <c r="CK61" s="122"/>
      <c r="CL61" s="91"/>
      <c r="CM61" s="81"/>
      <c r="CN61" s="81"/>
    </row>
    <row r="62" spans="1:92">
      <c r="A62" s="196"/>
      <c r="B62" s="195" t="s">
        <v>757</v>
      </c>
      <c r="C62" s="200" t="s">
        <v>758</v>
      </c>
      <c r="D62" s="195" t="s">
        <v>718</v>
      </c>
      <c r="E62" s="81" t="s">
        <v>260</v>
      </c>
      <c r="F62" s="180" t="s">
        <v>759</v>
      </c>
      <c r="G62" s="214" t="s">
        <v>759</v>
      </c>
      <c r="H62" s="81" t="s">
        <v>260</v>
      </c>
      <c r="I62" s="81" t="s">
        <v>260</v>
      </c>
      <c r="J62" s="81" t="s">
        <v>260</v>
      </c>
      <c r="K62" s="81" t="s">
        <v>260</v>
      </c>
      <c r="L62" s="81" t="s">
        <v>260</v>
      </c>
      <c r="M62" s="214" t="s">
        <v>759</v>
      </c>
      <c r="N62" s="81" t="s">
        <v>260</v>
      </c>
      <c r="O62" s="81" t="s">
        <v>260</v>
      </c>
      <c r="P62" s="81" t="s">
        <v>260</v>
      </c>
      <c r="Q62" s="79" t="s">
        <v>260</v>
      </c>
      <c r="R62" s="214" t="s">
        <v>759</v>
      </c>
      <c r="S62" s="81" t="s">
        <v>260</v>
      </c>
      <c r="T62" s="81" t="s">
        <v>260</v>
      </c>
      <c r="U62" s="81" t="s">
        <v>260</v>
      </c>
      <c r="V62" s="81" t="s">
        <v>260</v>
      </c>
      <c r="W62" s="81" t="s">
        <v>260</v>
      </c>
      <c r="X62" s="81" t="s">
        <v>260</v>
      </c>
      <c r="Y62" s="81" t="s">
        <v>260</v>
      </c>
      <c r="Z62" s="81" t="s">
        <v>260</v>
      </c>
      <c r="AA62" s="214" t="s">
        <v>759</v>
      </c>
      <c r="AB62" s="81" t="s">
        <v>260</v>
      </c>
      <c r="AC62" s="81" t="s">
        <v>260</v>
      </c>
      <c r="AD62" s="81" t="s">
        <v>260</v>
      </c>
      <c r="AE62" s="214" t="s">
        <v>759</v>
      </c>
      <c r="AF62" s="81" t="s">
        <v>260</v>
      </c>
      <c r="AG62" s="81" t="s">
        <v>260</v>
      </c>
      <c r="AH62" s="214" t="s">
        <v>759</v>
      </c>
      <c r="AI62" s="81" t="s">
        <v>260</v>
      </c>
      <c r="AJ62" s="81" t="s">
        <v>260</v>
      </c>
      <c r="AK62" s="214" t="s">
        <v>759</v>
      </c>
      <c r="AL62" s="81" t="s">
        <v>260</v>
      </c>
      <c r="AM62" s="81" t="s">
        <v>260</v>
      </c>
      <c r="AN62" s="80" t="s">
        <v>260</v>
      </c>
      <c r="AO62" s="80" t="s">
        <v>260</v>
      </c>
      <c r="AP62" s="81" t="s">
        <v>260</v>
      </c>
      <c r="AQ62" s="214" t="s">
        <v>759</v>
      </c>
      <c r="AR62" s="81" t="s">
        <v>260</v>
      </c>
      <c r="AS62" s="81" t="s">
        <v>260</v>
      </c>
      <c r="AT62" s="81" t="s">
        <v>260</v>
      </c>
      <c r="AU62" s="81" t="s">
        <v>260</v>
      </c>
      <c r="AV62" s="81" t="s">
        <v>260</v>
      </c>
      <c r="AW62" s="81" t="s">
        <v>260</v>
      </c>
      <c r="AX62" s="81" t="s">
        <v>260</v>
      </c>
      <c r="AY62" s="214" t="s">
        <v>759</v>
      </c>
      <c r="AZ62" s="81" t="s">
        <v>260</v>
      </c>
      <c r="BA62" s="81" t="s">
        <v>260</v>
      </c>
      <c r="BB62" s="81" t="s">
        <v>260</v>
      </c>
      <c r="BC62" s="81" t="s">
        <v>260</v>
      </c>
      <c r="BD62" s="81" t="s">
        <v>260</v>
      </c>
      <c r="BE62" s="81" t="s">
        <v>260</v>
      </c>
      <c r="BF62" s="81" t="s">
        <v>260</v>
      </c>
      <c r="BG62" s="81" t="s">
        <v>260</v>
      </c>
      <c r="BH62" s="81" t="s">
        <v>260</v>
      </c>
      <c r="BI62" s="80" t="s">
        <v>260</v>
      </c>
      <c r="BJ62" s="214" t="s">
        <v>759</v>
      </c>
      <c r="BK62" s="81" t="s">
        <v>260</v>
      </c>
      <c r="BL62" s="81" t="s">
        <v>260</v>
      </c>
      <c r="BM62" s="80">
        <v>0</v>
      </c>
      <c r="BN62" s="81" t="s">
        <v>260</v>
      </c>
      <c r="BO62" s="81" t="s">
        <v>260</v>
      </c>
      <c r="BP62" s="81" t="s">
        <v>260</v>
      </c>
      <c r="BQ62" s="81" t="s">
        <v>260</v>
      </c>
      <c r="BR62" s="214" t="s">
        <v>759</v>
      </c>
      <c r="BS62" s="81" t="s">
        <v>260</v>
      </c>
      <c r="BT62" s="81" t="s">
        <v>260</v>
      </c>
      <c r="BU62" s="81" t="s">
        <v>260</v>
      </c>
      <c r="BV62" s="81" t="s">
        <v>260</v>
      </c>
      <c r="BW62" s="81" t="s">
        <v>260</v>
      </c>
      <c r="BX62" s="214" t="s">
        <v>759</v>
      </c>
      <c r="BY62" s="81" t="s">
        <v>260</v>
      </c>
      <c r="BZ62" s="81" t="s">
        <v>260</v>
      </c>
      <c r="CA62" s="81" t="s">
        <v>260</v>
      </c>
      <c r="CB62" s="81" t="s">
        <v>260</v>
      </c>
      <c r="CC62" s="80" t="s">
        <v>260</v>
      </c>
      <c r="CD62" s="214" t="s">
        <v>759</v>
      </c>
      <c r="CE62" s="81" t="s">
        <v>260</v>
      </c>
      <c r="CF62" s="81" t="s">
        <v>260</v>
      </c>
      <c r="CG62" s="81" t="s">
        <v>260</v>
      </c>
      <c r="CH62" s="81" t="s">
        <v>260</v>
      </c>
      <c r="CI62" s="81" t="s">
        <v>260</v>
      </c>
      <c r="CJ62" s="81" t="s">
        <v>260</v>
      </c>
      <c r="CK62" s="214" t="s">
        <v>759</v>
      </c>
      <c r="CL62" s="201" t="s">
        <v>260</v>
      </c>
      <c r="CM62" s="201" t="s">
        <v>260</v>
      </c>
      <c r="CN62" s="215" t="s">
        <v>260</v>
      </c>
    </row>
    <row r="63" spans="1:92">
      <c r="A63" s="196"/>
      <c r="B63" s="196"/>
      <c r="C63" s="200" t="s">
        <v>760</v>
      </c>
      <c r="D63" s="195" t="s">
        <v>718</v>
      </c>
      <c r="E63" s="81" t="s">
        <v>260</v>
      </c>
      <c r="F63" s="180" t="s">
        <v>759</v>
      </c>
      <c r="G63" s="214" t="s">
        <v>759</v>
      </c>
      <c r="H63" s="81" t="s">
        <v>260</v>
      </c>
      <c r="I63" s="81" t="s">
        <v>260</v>
      </c>
      <c r="J63" s="81" t="s">
        <v>260</v>
      </c>
      <c r="K63" s="81" t="s">
        <v>260</v>
      </c>
      <c r="L63" s="81" t="s">
        <v>260</v>
      </c>
      <c r="M63" s="214" t="s">
        <v>759</v>
      </c>
      <c r="N63" s="81" t="s">
        <v>260</v>
      </c>
      <c r="O63" s="81" t="s">
        <v>260</v>
      </c>
      <c r="P63" s="81" t="s">
        <v>260</v>
      </c>
      <c r="Q63" s="79" t="s">
        <v>260</v>
      </c>
      <c r="R63" s="214" t="s">
        <v>759</v>
      </c>
      <c r="S63" s="81" t="s">
        <v>260</v>
      </c>
      <c r="T63" s="81" t="s">
        <v>260</v>
      </c>
      <c r="U63" s="81" t="s">
        <v>260</v>
      </c>
      <c r="V63" s="81" t="s">
        <v>260</v>
      </c>
      <c r="W63" s="81" t="s">
        <v>260</v>
      </c>
      <c r="X63" s="81" t="s">
        <v>260</v>
      </c>
      <c r="Y63" s="81" t="s">
        <v>260</v>
      </c>
      <c r="Z63" s="81" t="s">
        <v>260</v>
      </c>
      <c r="AA63" s="214" t="s">
        <v>759</v>
      </c>
      <c r="AB63" s="81" t="s">
        <v>260</v>
      </c>
      <c r="AC63" s="81" t="s">
        <v>260</v>
      </c>
      <c r="AD63" s="81" t="s">
        <v>260</v>
      </c>
      <c r="AE63" s="214" t="s">
        <v>759</v>
      </c>
      <c r="AF63" s="81" t="s">
        <v>260</v>
      </c>
      <c r="AG63" s="81" t="s">
        <v>260</v>
      </c>
      <c r="AH63" s="214" t="s">
        <v>759</v>
      </c>
      <c r="AI63" s="81" t="s">
        <v>260</v>
      </c>
      <c r="AJ63" s="81" t="s">
        <v>260</v>
      </c>
      <c r="AK63" s="214" t="s">
        <v>759</v>
      </c>
      <c r="AL63" s="81" t="s">
        <v>260</v>
      </c>
      <c r="AM63" s="81" t="s">
        <v>260</v>
      </c>
      <c r="AN63" s="80" t="s">
        <v>260</v>
      </c>
      <c r="AO63" s="80" t="s">
        <v>260</v>
      </c>
      <c r="AP63" s="81" t="s">
        <v>260</v>
      </c>
      <c r="AQ63" s="214" t="s">
        <v>759</v>
      </c>
      <c r="AR63" s="81" t="s">
        <v>260</v>
      </c>
      <c r="AS63" s="81" t="s">
        <v>260</v>
      </c>
      <c r="AT63" s="81" t="s">
        <v>260</v>
      </c>
      <c r="AU63" s="81" t="s">
        <v>260</v>
      </c>
      <c r="AV63" s="81" t="s">
        <v>260</v>
      </c>
      <c r="AW63" s="81" t="s">
        <v>260</v>
      </c>
      <c r="AX63" s="81" t="s">
        <v>260</v>
      </c>
      <c r="AY63" s="214" t="s">
        <v>759</v>
      </c>
      <c r="AZ63" s="81" t="s">
        <v>260</v>
      </c>
      <c r="BA63" s="81" t="s">
        <v>260</v>
      </c>
      <c r="BB63" s="81" t="s">
        <v>260</v>
      </c>
      <c r="BC63" s="81" t="s">
        <v>260</v>
      </c>
      <c r="BD63" s="81" t="s">
        <v>260</v>
      </c>
      <c r="BE63" s="81" t="s">
        <v>260</v>
      </c>
      <c r="BF63" s="81" t="s">
        <v>260</v>
      </c>
      <c r="BG63" s="81" t="s">
        <v>260</v>
      </c>
      <c r="BH63" s="81" t="s">
        <v>260</v>
      </c>
      <c r="BI63" s="80" t="s">
        <v>260</v>
      </c>
      <c r="BJ63" s="214" t="s">
        <v>759</v>
      </c>
      <c r="BK63" s="81" t="s">
        <v>260</v>
      </c>
      <c r="BL63" s="81" t="s">
        <v>260</v>
      </c>
      <c r="BM63" s="80">
        <v>0</v>
      </c>
      <c r="BN63" s="81" t="s">
        <v>260</v>
      </c>
      <c r="BO63" s="81" t="s">
        <v>260</v>
      </c>
      <c r="BP63" s="81" t="s">
        <v>260</v>
      </c>
      <c r="BQ63" s="81" t="s">
        <v>260</v>
      </c>
      <c r="BR63" s="214" t="s">
        <v>759</v>
      </c>
      <c r="BS63" s="81" t="s">
        <v>260</v>
      </c>
      <c r="BT63" s="81" t="s">
        <v>260</v>
      </c>
      <c r="BU63" s="81" t="s">
        <v>260</v>
      </c>
      <c r="BV63" s="81" t="s">
        <v>260</v>
      </c>
      <c r="BW63" s="81" t="s">
        <v>260</v>
      </c>
      <c r="BX63" s="214" t="s">
        <v>759</v>
      </c>
      <c r="BY63" s="81" t="s">
        <v>260</v>
      </c>
      <c r="BZ63" s="81" t="s">
        <v>260</v>
      </c>
      <c r="CA63" s="81" t="s">
        <v>260</v>
      </c>
      <c r="CB63" s="81" t="s">
        <v>260</v>
      </c>
      <c r="CC63" s="80" t="s">
        <v>260</v>
      </c>
      <c r="CD63" s="214" t="s">
        <v>759</v>
      </c>
      <c r="CE63" s="81" t="s">
        <v>260</v>
      </c>
      <c r="CF63" s="81" t="s">
        <v>260</v>
      </c>
      <c r="CG63" s="81" t="s">
        <v>260</v>
      </c>
      <c r="CH63" s="81" t="s">
        <v>260</v>
      </c>
      <c r="CI63" s="81" t="s">
        <v>260</v>
      </c>
      <c r="CJ63" s="81" t="s">
        <v>260</v>
      </c>
      <c r="CK63" s="214" t="s">
        <v>759</v>
      </c>
      <c r="CL63" s="81" t="s">
        <v>260</v>
      </c>
      <c r="CM63" s="81" t="s">
        <v>260</v>
      </c>
      <c r="CN63" s="81" t="s">
        <v>260</v>
      </c>
    </row>
    <row r="64" ht="36.75" customHeight="1" spans="1:92">
      <c r="A64" s="196" t="s">
        <v>761</v>
      </c>
      <c r="B64" s="196" t="s">
        <v>762</v>
      </c>
      <c r="C64" s="200" t="s">
        <v>763</v>
      </c>
      <c r="D64" s="195" t="s">
        <v>715</v>
      </c>
      <c r="E64" s="196" t="s">
        <v>271</v>
      </c>
      <c r="F64" s="180" t="s">
        <v>764</v>
      </c>
      <c r="G64" s="214" t="s">
        <v>764</v>
      </c>
      <c r="H64" s="81" t="s">
        <v>765</v>
      </c>
      <c r="I64" s="81" t="s">
        <v>765</v>
      </c>
      <c r="J64" s="81" t="s">
        <v>765</v>
      </c>
      <c r="K64" s="81" t="s">
        <v>765</v>
      </c>
      <c r="L64" s="81" t="s">
        <v>765</v>
      </c>
      <c r="M64" s="214" t="s">
        <v>764</v>
      </c>
      <c r="N64" s="81" t="s">
        <v>765</v>
      </c>
      <c r="O64" s="81" t="s">
        <v>765</v>
      </c>
      <c r="P64" s="81" t="s">
        <v>765</v>
      </c>
      <c r="Q64" s="81" t="s">
        <v>765</v>
      </c>
      <c r="R64" s="214" t="s">
        <v>764</v>
      </c>
      <c r="S64" s="81" t="s">
        <v>765</v>
      </c>
      <c r="T64" s="81" t="s">
        <v>765</v>
      </c>
      <c r="U64" s="81" t="s">
        <v>765</v>
      </c>
      <c r="V64" s="81" t="s">
        <v>765</v>
      </c>
      <c r="W64" s="81" t="s">
        <v>765</v>
      </c>
      <c r="X64" s="81" t="s">
        <v>765</v>
      </c>
      <c r="Y64" s="81" t="s">
        <v>765</v>
      </c>
      <c r="Z64" s="81" t="s">
        <v>765</v>
      </c>
      <c r="AA64" s="214" t="s">
        <v>764</v>
      </c>
      <c r="AB64" s="81" t="s">
        <v>765</v>
      </c>
      <c r="AC64" s="81" t="s">
        <v>765</v>
      </c>
      <c r="AD64" s="81" t="s">
        <v>765</v>
      </c>
      <c r="AE64" s="214" t="s">
        <v>764</v>
      </c>
      <c r="AF64" s="81" t="s">
        <v>765</v>
      </c>
      <c r="AG64" s="81" t="s">
        <v>765</v>
      </c>
      <c r="AH64" s="214" t="s">
        <v>764</v>
      </c>
      <c r="AI64" s="81" t="s">
        <v>765</v>
      </c>
      <c r="AJ64" s="81" t="s">
        <v>765</v>
      </c>
      <c r="AK64" s="214" t="s">
        <v>764</v>
      </c>
      <c r="AL64" s="81" t="s">
        <v>765</v>
      </c>
      <c r="AM64" s="81" t="s">
        <v>765</v>
      </c>
      <c r="AN64" s="81" t="s">
        <v>765</v>
      </c>
      <c r="AO64" s="81" t="s">
        <v>765</v>
      </c>
      <c r="AP64" s="81" t="s">
        <v>765</v>
      </c>
      <c r="AQ64" s="214" t="s">
        <v>764</v>
      </c>
      <c r="AR64" s="81" t="s">
        <v>765</v>
      </c>
      <c r="AS64" s="81" t="s">
        <v>765</v>
      </c>
      <c r="AT64" s="81" t="s">
        <v>765</v>
      </c>
      <c r="AU64" s="81" t="s">
        <v>765</v>
      </c>
      <c r="AV64" s="81" t="s">
        <v>765</v>
      </c>
      <c r="AW64" s="81" t="s">
        <v>765</v>
      </c>
      <c r="AX64" s="81" t="s">
        <v>765</v>
      </c>
      <c r="AY64" s="214" t="s">
        <v>764</v>
      </c>
      <c r="AZ64" s="81" t="s">
        <v>765</v>
      </c>
      <c r="BA64" s="81" t="s">
        <v>765</v>
      </c>
      <c r="BB64" s="81" t="s">
        <v>765</v>
      </c>
      <c r="BC64" s="81" t="s">
        <v>765</v>
      </c>
      <c r="BD64" s="81" t="s">
        <v>765</v>
      </c>
      <c r="BE64" s="81" t="s">
        <v>765</v>
      </c>
      <c r="BF64" s="81" t="s">
        <v>765</v>
      </c>
      <c r="BG64" s="81" t="s">
        <v>765</v>
      </c>
      <c r="BH64" s="81" t="s">
        <v>765</v>
      </c>
      <c r="BI64" s="81" t="s">
        <v>765</v>
      </c>
      <c r="BJ64" s="214" t="s">
        <v>764</v>
      </c>
      <c r="BK64" s="81" t="s">
        <v>765</v>
      </c>
      <c r="BL64" s="81" t="s">
        <v>765</v>
      </c>
      <c r="BM64" s="81" t="s">
        <v>765</v>
      </c>
      <c r="BN64" s="81" t="s">
        <v>765</v>
      </c>
      <c r="BO64" s="81" t="s">
        <v>765</v>
      </c>
      <c r="BP64" s="81" t="s">
        <v>765</v>
      </c>
      <c r="BQ64" s="81" t="s">
        <v>765</v>
      </c>
      <c r="BR64" s="214" t="s">
        <v>764</v>
      </c>
      <c r="BS64" s="81" t="s">
        <v>765</v>
      </c>
      <c r="BT64" s="81" t="s">
        <v>765</v>
      </c>
      <c r="BU64" s="81" t="s">
        <v>765</v>
      </c>
      <c r="BV64" s="81" t="s">
        <v>765</v>
      </c>
      <c r="BW64" s="81" t="s">
        <v>765</v>
      </c>
      <c r="BX64" s="214" t="s">
        <v>764</v>
      </c>
      <c r="BY64" s="81" t="s">
        <v>765</v>
      </c>
      <c r="BZ64" s="81" t="s">
        <v>765</v>
      </c>
      <c r="CA64" s="81" t="s">
        <v>765</v>
      </c>
      <c r="CB64" s="81" t="s">
        <v>765</v>
      </c>
      <c r="CC64" s="81" t="s">
        <v>765</v>
      </c>
      <c r="CD64" s="214" t="s">
        <v>764</v>
      </c>
      <c r="CE64" s="81" t="s">
        <v>765</v>
      </c>
      <c r="CF64" s="81" t="s">
        <v>765</v>
      </c>
      <c r="CG64" s="81" t="s">
        <v>765</v>
      </c>
      <c r="CH64" s="81" t="s">
        <v>765</v>
      </c>
      <c r="CI64" s="81" t="s">
        <v>765</v>
      </c>
      <c r="CJ64" s="81" t="s">
        <v>765</v>
      </c>
      <c r="CK64" s="214" t="s">
        <v>764</v>
      </c>
      <c r="CL64" s="81" t="s">
        <v>765</v>
      </c>
      <c r="CM64" s="81" t="s">
        <v>765</v>
      </c>
      <c r="CN64" s="81" t="s">
        <v>765</v>
      </c>
    </row>
    <row r="65" spans="1:4">
      <c r="A65" s="216" t="s">
        <v>766</v>
      </c>
      <c r="B65" s="216"/>
      <c r="C65" s="216"/>
      <c r="D65" s="216"/>
    </row>
  </sheetData>
  <mergeCells count="17">
    <mergeCell ref="A2:R2"/>
    <mergeCell ref="A3:D3"/>
    <mergeCell ref="B4:D4"/>
    <mergeCell ref="B5:D5"/>
    <mergeCell ref="B6:D6"/>
    <mergeCell ref="B7:D7"/>
    <mergeCell ref="A65:D65"/>
    <mergeCell ref="A4:A7"/>
    <mergeCell ref="A9:A47"/>
    <mergeCell ref="A48:A63"/>
    <mergeCell ref="B9:B39"/>
    <mergeCell ref="B40:B42"/>
    <mergeCell ref="B43:B47"/>
    <mergeCell ref="B48:B51"/>
    <mergeCell ref="B52:B58"/>
    <mergeCell ref="B59:B61"/>
    <mergeCell ref="B62:B63"/>
  </mergeCells>
  <printOptions horizontalCentered="1"/>
  <pageMargins left="0.708661417322835" right="0.708661417322835" top="0.748031496062992" bottom="0.748031496062992" header="0.31496062992126" footer="0.31496062992126"/>
  <pageSetup paperSize="8" orientation="landscape"/>
  <headerFooter/>
  <ignoredErrors>
    <ignoredError sqref="AQ38:AQ39 AH38:AH39" formulaRange="1"/>
  </ignoredError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32"/>
  <sheetViews>
    <sheetView view="pageBreakPreview" zoomScale="110" zoomScaleNormal="100" topLeftCell="F1" workbookViewId="0">
      <selection activeCell="AA9" sqref="AA9"/>
    </sheetView>
  </sheetViews>
  <sheetFormatPr defaultColWidth="9" defaultRowHeight="19.5"/>
  <cols>
    <col min="1" max="1" width="4.625" style="1" customWidth="1"/>
    <col min="2" max="2" width="6.25" style="1" customWidth="1"/>
    <col min="3" max="3" width="14.125" style="1" customWidth="1"/>
    <col min="4" max="4" width="5.625" style="2" customWidth="1"/>
    <col min="5" max="5" width="35.75" style="1" customWidth="1"/>
    <col min="6" max="6" width="8.625" style="1" customWidth="1"/>
    <col min="7" max="7" width="8.375" style="1" customWidth="1"/>
    <col min="8" max="8" width="8.375" style="2" customWidth="1"/>
    <col min="9" max="22" width="8.375" style="1" customWidth="1"/>
    <col min="23" max="23" width="9.5" style="1" customWidth="1"/>
    <col min="24" max="25" width="7.5" style="1" customWidth="1"/>
    <col min="26" max="26" width="9.5" style="1" customWidth="1"/>
    <col min="27" max="16384" width="9" style="1"/>
  </cols>
  <sheetData>
    <row r="1" spans="1:28">
      <c r="A1" s="40" t="s">
        <v>767</v>
      </c>
    </row>
    <row r="2" s="162" customFormat="1" ht="30" customHeight="1" spans="1:28">
      <c r="A2" s="150" t="s">
        <v>768</v>
      </c>
      <c r="B2" s="150"/>
      <c r="C2" s="150"/>
      <c r="D2" s="150"/>
      <c r="E2" s="150"/>
      <c r="F2" s="150"/>
      <c r="G2" s="150"/>
      <c r="H2" s="150"/>
      <c r="I2" s="150"/>
      <c r="J2" s="150"/>
      <c r="K2" s="150"/>
      <c r="L2" s="150"/>
      <c r="M2" s="150"/>
      <c r="N2" s="162" t="s">
        <v>769</v>
      </c>
      <c r="T2" s="162" t="s">
        <v>769</v>
      </c>
    </row>
    <row r="3" ht="24.95" hidden="1" customHeight="1" spans="1:28">
      <c r="A3" s="5" t="s">
        <v>770</v>
      </c>
      <c r="B3" s="5"/>
      <c r="C3" s="5"/>
      <c r="D3" s="5"/>
      <c r="E3" s="5"/>
      <c r="F3" s="5"/>
      <c r="G3" s="5"/>
      <c r="H3" s="5" t="s">
        <v>771</v>
      </c>
      <c r="I3" s="5"/>
    </row>
    <row r="4" ht="24.95" hidden="1" customHeight="1" spans="1:28">
      <c r="A4" s="5" t="s">
        <v>772</v>
      </c>
      <c r="B4" s="5"/>
      <c r="C4" s="5"/>
      <c r="D4" s="5"/>
      <c r="E4" s="5"/>
      <c r="F4" s="5"/>
      <c r="G4" s="5"/>
      <c r="H4" s="5" t="s">
        <v>773</v>
      </c>
      <c r="I4" s="5"/>
    </row>
    <row r="5" ht="24.95" hidden="1" customHeight="1" spans="1:28">
      <c r="A5" s="5" t="s">
        <v>774</v>
      </c>
      <c r="B5" s="5"/>
      <c r="C5" s="5"/>
      <c r="D5" s="5"/>
      <c r="E5" s="5"/>
      <c r="F5" s="5"/>
      <c r="G5" s="5"/>
      <c r="H5" s="6" t="s">
        <v>775</v>
      </c>
      <c r="I5" s="5"/>
    </row>
    <row r="6" ht="20.1" customHeight="1" spans="1:28">
      <c r="A6" s="5" t="s">
        <v>776</v>
      </c>
      <c r="B6" s="5"/>
      <c r="C6" s="5"/>
      <c r="D6" s="5"/>
      <c r="E6" s="5"/>
      <c r="F6" s="5"/>
      <c r="G6" s="163" t="s">
        <v>777</v>
      </c>
      <c r="H6" s="163" t="s">
        <v>777</v>
      </c>
      <c r="I6" s="91" t="s">
        <v>778</v>
      </c>
      <c r="J6" s="91" t="s">
        <v>302</v>
      </c>
      <c r="K6" s="91" t="s">
        <v>305</v>
      </c>
      <c r="L6" s="91" t="s">
        <v>310</v>
      </c>
      <c r="M6" s="8" t="s">
        <v>341</v>
      </c>
      <c r="N6" s="8" t="s">
        <v>345</v>
      </c>
      <c r="O6" s="111" t="s">
        <v>352</v>
      </c>
      <c r="P6" s="8" t="s">
        <v>409</v>
      </c>
      <c r="Q6" s="8" t="s">
        <v>418</v>
      </c>
      <c r="R6" s="8" t="s">
        <v>431</v>
      </c>
      <c r="S6" s="8" t="s">
        <v>443</v>
      </c>
      <c r="T6" s="8" t="s">
        <v>447</v>
      </c>
      <c r="U6" s="8" t="s">
        <v>454</v>
      </c>
      <c r="V6" s="8" t="s">
        <v>459</v>
      </c>
      <c r="W6" s="8" t="s">
        <v>495</v>
      </c>
      <c r="X6" s="93" t="s">
        <v>498</v>
      </c>
      <c r="Y6" s="8" t="s">
        <v>500</v>
      </c>
      <c r="Z6" s="8" t="s">
        <v>528</v>
      </c>
      <c r="AA6" s="91" t="s">
        <v>535</v>
      </c>
      <c r="AB6" s="78" t="s">
        <v>542</v>
      </c>
    </row>
    <row r="7" ht="20.1" customHeight="1" spans="1:28">
      <c r="A7" s="9" t="s">
        <v>779</v>
      </c>
      <c r="B7" s="5" t="s">
        <v>780</v>
      </c>
      <c r="C7" s="5"/>
      <c r="D7" s="5"/>
      <c r="E7" s="5"/>
      <c r="F7" s="5"/>
      <c r="G7" s="10">
        <v>125989</v>
      </c>
      <c r="H7" s="10">
        <f>SUM(H8:H10)</f>
        <v>0</v>
      </c>
      <c r="I7" s="10">
        <f>SUM(I8:I10)</f>
        <v>0</v>
      </c>
      <c r="J7" s="10">
        <f t="shared" ref="J7:Z7" si="0">SUM(J8:J10)</f>
        <v>0</v>
      </c>
      <c r="K7" s="10">
        <f t="shared" si="0"/>
        <v>0</v>
      </c>
      <c r="L7" s="10">
        <f t="shared" si="0"/>
        <v>0</v>
      </c>
      <c r="M7" s="10">
        <f t="shared" si="0"/>
        <v>0</v>
      </c>
      <c r="N7" s="10">
        <f t="shared" si="0"/>
        <v>0</v>
      </c>
      <c r="O7" s="10">
        <f t="shared" si="0"/>
        <v>0</v>
      </c>
      <c r="P7" s="10">
        <f t="shared" si="0"/>
        <v>0</v>
      </c>
      <c r="Q7" s="10">
        <f t="shared" si="0"/>
        <v>0</v>
      </c>
      <c r="R7" s="10">
        <f t="shared" si="0"/>
        <v>0</v>
      </c>
      <c r="S7" s="10">
        <f t="shared" si="0"/>
        <v>0</v>
      </c>
      <c r="T7" s="10">
        <f t="shared" si="0"/>
        <v>0</v>
      </c>
      <c r="U7" s="10">
        <f t="shared" si="0"/>
        <v>0</v>
      </c>
      <c r="V7" s="10">
        <f t="shared" si="0"/>
        <v>0</v>
      </c>
      <c r="W7" s="10">
        <f t="shared" si="0"/>
        <v>0</v>
      </c>
      <c r="X7" s="10">
        <f t="shared" si="0"/>
        <v>0</v>
      </c>
      <c r="Y7" s="10">
        <f t="shared" si="0"/>
        <v>0</v>
      </c>
      <c r="Z7" s="10">
        <f t="shared" si="0"/>
        <v>0</v>
      </c>
      <c r="AA7" s="21"/>
      <c r="AB7" s="21"/>
    </row>
    <row r="8" ht="20.1" customHeight="1" spans="1:28">
      <c r="A8" s="5"/>
      <c r="B8" s="5" t="s">
        <v>781</v>
      </c>
      <c r="C8" s="5"/>
      <c r="D8" s="5"/>
      <c r="E8" s="5"/>
      <c r="F8" s="5"/>
      <c r="G8" s="5">
        <v>22819</v>
      </c>
      <c r="H8" s="5">
        <f>SUM(I8:Z8)</f>
        <v>0</v>
      </c>
      <c r="I8" s="10"/>
      <c r="J8" s="10"/>
      <c r="K8" s="10"/>
      <c r="L8" s="10"/>
      <c r="M8" s="10"/>
      <c r="N8" s="10"/>
      <c r="O8" s="11"/>
      <c r="P8" s="11"/>
      <c r="Q8" s="11"/>
      <c r="R8" s="11"/>
      <c r="S8" s="11"/>
      <c r="T8" s="11"/>
      <c r="U8" s="10"/>
      <c r="V8" s="10"/>
      <c r="W8" s="10"/>
      <c r="X8" s="10"/>
      <c r="Y8" s="10"/>
      <c r="Z8" s="10"/>
      <c r="AA8" s="21"/>
      <c r="AB8" s="21"/>
    </row>
    <row r="9" ht="20.1" customHeight="1" spans="1:28">
      <c r="A9" s="5"/>
      <c r="B9" s="5" t="s">
        <v>782</v>
      </c>
      <c r="C9" s="5"/>
      <c r="D9" s="5"/>
      <c r="E9" s="5"/>
      <c r="F9" s="5"/>
      <c r="G9" s="5">
        <v>24384</v>
      </c>
      <c r="H9" s="5">
        <f>SUM(I9:Z9)</f>
        <v>0</v>
      </c>
      <c r="I9" s="10"/>
      <c r="J9" s="10"/>
      <c r="K9" s="10"/>
      <c r="L9" s="10"/>
      <c r="M9" s="10"/>
      <c r="N9" s="10"/>
      <c r="O9" s="10"/>
      <c r="P9" s="10"/>
      <c r="Q9" s="10"/>
      <c r="R9" s="10"/>
      <c r="S9" s="10"/>
      <c r="T9" s="10"/>
      <c r="U9" s="10"/>
      <c r="V9" s="10"/>
      <c r="W9" s="10"/>
      <c r="X9" s="10"/>
      <c r="Y9" s="10"/>
      <c r="Z9" s="10"/>
      <c r="AA9" s="21"/>
      <c r="AB9" s="21"/>
    </row>
    <row r="10" ht="20.1" customHeight="1" spans="1:28">
      <c r="A10" s="5"/>
      <c r="B10" s="5" t="s">
        <v>783</v>
      </c>
      <c r="C10" s="5"/>
      <c r="D10" s="5"/>
      <c r="E10" s="5"/>
      <c r="F10" s="5"/>
      <c r="G10" s="5">
        <v>78786</v>
      </c>
      <c r="H10" s="5">
        <f>SUM(I10:Z10)</f>
        <v>0</v>
      </c>
      <c r="I10" s="10"/>
      <c r="J10" s="10"/>
      <c r="K10" s="10"/>
      <c r="L10" s="10"/>
      <c r="M10" s="10"/>
      <c r="N10" s="10"/>
      <c r="O10" s="10"/>
      <c r="P10" s="10"/>
      <c r="Q10" s="10"/>
      <c r="R10" s="10"/>
      <c r="S10" s="10"/>
      <c r="T10" s="10"/>
      <c r="U10" s="10"/>
      <c r="V10" s="10"/>
      <c r="W10" s="10"/>
      <c r="X10" s="10"/>
      <c r="Y10" s="10"/>
      <c r="Z10" s="10"/>
      <c r="AA10" s="21"/>
      <c r="AB10" s="21"/>
    </row>
    <row r="11" ht="24.95" hidden="1" customHeight="1" spans="1:28">
      <c r="A11" s="5"/>
      <c r="B11" s="13" t="s">
        <v>784</v>
      </c>
      <c r="C11" s="13"/>
      <c r="D11" s="13"/>
      <c r="E11" s="13"/>
      <c r="F11" s="13"/>
      <c r="G11" s="5" t="e">
        <v>#REF!</v>
      </c>
      <c r="H11" s="5" t="e">
        <f>SUM(#REF!,#REF!,#REF!,#REF!,#REF!,#REF!,#REF!)</f>
        <v>#REF!</v>
      </c>
      <c r="I11" s="5"/>
      <c r="J11" s="5"/>
      <c r="K11" s="5"/>
      <c r="L11" s="5"/>
      <c r="M11" s="5"/>
      <c r="N11" s="164"/>
      <c r="O11" s="164"/>
      <c r="P11" s="164"/>
      <c r="Q11" s="164"/>
      <c r="R11" s="164"/>
      <c r="S11" s="164"/>
      <c r="T11" s="164"/>
      <c r="U11" s="164"/>
      <c r="V11" s="164"/>
      <c r="W11" s="164"/>
      <c r="X11" s="164"/>
      <c r="Y11" s="164"/>
      <c r="Z11" s="164"/>
      <c r="AA11" s="2"/>
      <c r="AB11" s="2"/>
    </row>
    <row r="12" ht="24.95" hidden="1" customHeight="1" spans="1:28">
      <c r="A12" s="5" t="s">
        <v>785</v>
      </c>
      <c r="B12" s="165" t="s">
        <v>786</v>
      </c>
      <c r="C12" s="166"/>
      <c r="D12" s="166"/>
      <c r="E12" s="166"/>
      <c r="F12" s="166"/>
      <c r="G12" s="167"/>
      <c r="H12" s="167"/>
      <c r="I12" s="166"/>
      <c r="J12" s="166"/>
      <c r="K12" s="166"/>
      <c r="L12" s="166"/>
      <c r="M12" s="168"/>
      <c r="N12" s="164"/>
      <c r="O12" s="164"/>
      <c r="P12" s="164"/>
      <c r="Q12" s="164"/>
      <c r="R12" s="164"/>
      <c r="S12" s="164"/>
      <c r="T12" s="164"/>
      <c r="U12" s="164"/>
      <c r="V12" s="164"/>
      <c r="W12" s="164"/>
      <c r="X12" s="164"/>
      <c r="Y12" s="164"/>
      <c r="Z12" s="164"/>
      <c r="AA12" s="2"/>
      <c r="AB12" s="2"/>
    </row>
    <row r="13" ht="24.95" customHeight="1" spans="1:28">
      <c r="A13" s="5"/>
      <c r="B13" s="9" t="s">
        <v>664</v>
      </c>
      <c r="C13" s="5" t="s">
        <v>787</v>
      </c>
      <c r="D13" s="5" t="s">
        <v>788</v>
      </c>
      <c r="E13" s="5" t="s">
        <v>789</v>
      </c>
      <c r="F13" s="5" t="s">
        <v>790</v>
      </c>
      <c r="G13" s="48" t="s">
        <v>777</v>
      </c>
      <c r="H13" s="169" t="s">
        <v>791</v>
      </c>
      <c r="I13" s="91" t="s">
        <v>778</v>
      </c>
      <c r="J13" s="91" t="s">
        <v>302</v>
      </c>
      <c r="K13" s="91" t="s">
        <v>305</v>
      </c>
      <c r="L13" s="91" t="s">
        <v>310</v>
      </c>
      <c r="M13" s="8" t="s">
        <v>341</v>
      </c>
      <c r="N13" s="8" t="s">
        <v>345</v>
      </c>
      <c r="O13" s="111" t="s">
        <v>352</v>
      </c>
      <c r="P13" s="8" t="s">
        <v>409</v>
      </c>
      <c r="Q13" s="8" t="s">
        <v>418</v>
      </c>
      <c r="R13" s="8" t="s">
        <v>431</v>
      </c>
      <c r="S13" s="8" t="s">
        <v>443</v>
      </c>
      <c r="T13" s="8" t="s">
        <v>447</v>
      </c>
      <c r="U13" s="8" t="s">
        <v>454</v>
      </c>
      <c r="V13" s="8" t="s">
        <v>459</v>
      </c>
      <c r="W13" s="8" t="s">
        <v>495</v>
      </c>
      <c r="X13" s="93" t="s">
        <v>498</v>
      </c>
      <c r="Y13" s="8" t="s">
        <v>500</v>
      </c>
      <c r="Z13" s="8" t="s">
        <v>528</v>
      </c>
      <c r="AA13" s="91" t="s">
        <v>535</v>
      </c>
      <c r="AB13" s="78" t="s">
        <v>542</v>
      </c>
    </row>
    <row r="14" ht="20.1" customHeight="1" spans="1:28">
      <c r="A14" s="9" t="s">
        <v>792</v>
      </c>
      <c r="B14" s="15" t="s">
        <v>670</v>
      </c>
      <c r="C14" s="5" t="s">
        <v>793</v>
      </c>
      <c r="D14" s="5">
        <v>1</v>
      </c>
      <c r="E14" s="35" t="s">
        <v>794</v>
      </c>
      <c r="F14" s="5" t="s">
        <v>795</v>
      </c>
      <c r="G14" s="5">
        <v>24</v>
      </c>
      <c r="H14" s="5">
        <f>SUM(I14:Z14)-4</f>
        <v>-4</v>
      </c>
      <c r="I14" s="10"/>
      <c r="J14" s="10"/>
      <c r="K14" s="10"/>
      <c r="L14" s="10"/>
      <c r="M14" s="10"/>
      <c r="N14" s="10"/>
      <c r="O14" s="10"/>
      <c r="P14" s="10"/>
      <c r="Q14" s="10"/>
      <c r="R14" s="10"/>
      <c r="S14" s="10"/>
      <c r="T14" s="10"/>
      <c r="U14" s="10"/>
      <c r="V14" s="10"/>
      <c r="W14" s="10"/>
      <c r="X14" s="10"/>
      <c r="Y14" s="10"/>
      <c r="Z14" s="10"/>
      <c r="AA14" s="60"/>
      <c r="AB14" s="60"/>
    </row>
    <row r="15" ht="20.1" customHeight="1" spans="1:28">
      <c r="A15" s="9"/>
      <c r="B15" s="113"/>
      <c r="C15" s="5"/>
      <c r="D15" s="5">
        <v>2</v>
      </c>
      <c r="E15" s="170" t="s">
        <v>796</v>
      </c>
      <c r="F15" s="69" t="s">
        <v>797</v>
      </c>
      <c r="G15" s="5">
        <v>15</v>
      </c>
      <c r="H15" s="5">
        <f>SUM(I15:Z15)-3</f>
        <v>-3</v>
      </c>
      <c r="I15" s="10"/>
      <c r="J15" s="10"/>
      <c r="K15" s="10"/>
      <c r="L15" s="10"/>
      <c r="M15" s="10"/>
      <c r="N15" s="10"/>
      <c r="O15" s="10"/>
      <c r="P15" s="10"/>
      <c r="Q15" s="10"/>
      <c r="R15" s="10"/>
      <c r="S15" s="10"/>
      <c r="T15" s="10"/>
      <c r="U15" s="10"/>
      <c r="V15" s="10"/>
      <c r="W15" s="10"/>
      <c r="X15" s="10"/>
      <c r="Y15" s="10"/>
      <c r="Z15" s="10"/>
      <c r="AA15" s="60"/>
      <c r="AB15" s="60"/>
    </row>
    <row r="16" ht="20.1" customHeight="1" spans="1:28">
      <c r="A16" s="5"/>
      <c r="B16" s="113"/>
      <c r="C16" s="5"/>
      <c r="D16" s="69">
        <v>3</v>
      </c>
      <c r="E16" s="35" t="s">
        <v>798</v>
      </c>
      <c r="F16" s="5" t="s">
        <v>799</v>
      </c>
      <c r="G16" s="5">
        <v>281.4</v>
      </c>
      <c r="H16" s="5">
        <f>SUM(I16:Z16)</f>
        <v>0</v>
      </c>
      <c r="I16" s="10"/>
      <c r="J16" s="10"/>
      <c r="K16" s="10"/>
      <c r="L16" s="10"/>
      <c r="M16" s="10"/>
      <c r="N16" s="10"/>
      <c r="O16" s="11"/>
      <c r="P16" s="11"/>
      <c r="Q16" s="11"/>
      <c r="R16" s="11"/>
      <c r="S16" s="26"/>
      <c r="T16" s="26"/>
      <c r="U16" s="11"/>
      <c r="V16" s="11"/>
      <c r="W16" s="11"/>
      <c r="X16" s="11"/>
      <c r="Y16" s="11"/>
      <c r="Z16" s="11"/>
      <c r="AA16" s="60"/>
      <c r="AB16" s="60"/>
    </row>
    <row r="17" ht="20.1" customHeight="1" spans="1:28">
      <c r="A17" s="5"/>
      <c r="B17" s="113"/>
      <c r="C17" s="5"/>
      <c r="D17" s="5">
        <v>4</v>
      </c>
      <c r="E17" s="35" t="s">
        <v>800</v>
      </c>
      <c r="F17" s="5" t="s">
        <v>795</v>
      </c>
      <c r="G17" s="5">
        <v>28</v>
      </c>
      <c r="H17" s="5">
        <f>SUM(I17:Z17)</f>
        <v>0</v>
      </c>
      <c r="I17" s="5"/>
      <c r="J17" s="70"/>
      <c r="K17" s="70"/>
      <c r="L17" s="70"/>
      <c r="M17" s="70"/>
      <c r="N17" s="5"/>
      <c r="O17" s="5"/>
      <c r="P17" s="5"/>
      <c r="Q17" s="5"/>
      <c r="R17" s="5"/>
      <c r="S17" s="5"/>
      <c r="T17" s="5"/>
      <c r="U17" s="5"/>
      <c r="V17" s="5"/>
      <c r="W17" s="5"/>
      <c r="X17" s="5"/>
      <c r="Y17" s="5"/>
      <c r="Z17" s="5"/>
      <c r="AA17" s="60"/>
      <c r="AB17" s="60"/>
    </row>
    <row r="18" ht="20.1" customHeight="1" spans="1:28">
      <c r="A18" s="5"/>
      <c r="B18" s="113"/>
      <c r="C18" s="5" t="s">
        <v>801</v>
      </c>
      <c r="D18" s="5">
        <v>5</v>
      </c>
      <c r="E18" s="29" t="s">
        <v>802</v>
      </c>
      <c r="F18" s="28" t="s">
        <v>715</v>
      </c>
      <c r="G18" s="26">
        <v>100</v>
      </c>
      <c r="H18" s="26">
        <v>100</v>
      </c>
      <c r="I18" s="11">
        <v>100</v>
      </c>
      <c r="J18" s="11">
        <v>100</v>
      </c>
      <c r="K18" s="11">
        <v>100</v>
      </c>
      <c r="L18" s="11">
        <v>100</v>
      </c>
      <c r="M18" s="11">
        <v>100</v>
      </c>
      <c r="N18" s="11">
        <v>100</v>
      </c>
      <c r="O18" s="11">
        <v>100</v>
      </c>
      <c r="P18" s="11">
        <v>100</v>
      </c>
      <c r="Q18" s="11">
        <v>100</v>
      </c>
      <c r="R18" s="11">
        <v>100</v>
      </c>
      <c r="S18" s="11">
        <v>100</v>
      </c>
      <c r="T18" s="11">
        <v>100</v>
      </c>
      <c r="U18" s="11">
        <v>100</v>
      </c>
      <c r="V18" s="11">
        <v>100</v>
      </c>
      <c r="W18" s="11">
        <v>100</v>
      </c>
      <c r="X18" s="11">
        <v>100</v>
      </c>
      <c r="Y18" s="11">
        <v>100</v>
      </c>
      <c r="Z18" s="11">
        <v>100</v>
      </c>
      <c r="AA18" s="11">
        <v>100</v>
      </c>
      <c r="AB18" s="11">
        <v>100</v>
      </c>
    </row>
    <row r="19" ht="20.1" customHeight="1" spans="1:28">
      <c r="A19" s="5"/>
      <c r="B19" s="113"/>
      <c r="C19" s="5"/>
      <c r="D19" s="69">
        <v>6</v>
      </c>
      <c r="E19" s="29" t="s">
        <v>803</v>
      </c>
      <c r="F19" s="28" t="s">
        <v>715</v>
      </c>
      <c r="G19" s="26">
        <v>100</v>
      </c>
      <c r="H19" s="26">
        <v>100</v>
      </c>
      <c r="I19" s="11">
        <v>100</v>
      </c>
      <c r="J19" s="11">
        <v>100</v>
      </c>
      <c r="K19" s="11">
        <v>100</v>
      </c>
      <c r="L19" s="11">
        <v>100</v>
      </c>
      <c r="M19" s="11">
        <v>100</v>
      </c>
      <c r="N19" s="11">
        <v>100</v>
      </c>
      <c r="O19" s="11">
        <v>100</v>
      </c>
      <c r="P19" s="11">
        <v>100</v>
      </c>
      <c r="Q19" s="11">
        <v>100</v>
      </c>
      <c r="R19" s="11">
        <v>100</v>
      </c>
      <c r="S19" s="11">
        <v>100</v>
      </c>
      <c r="T19" s="11">
        <v>100</v>
      </c>
      <c r="U19" s="11">
        <v>100</v>
      </c>
      <c r="V19" s="11">
        <v>100</v>
      </c>
      <c r="W19" s="11">
        <v>100</v>
      </c>
      <c r="X19" s="11">
        <v>100</v>
      </c>
      <c r="Y19" s="11">
        <v>100</v>
      </c>
      <c r="Z19" s="11">
        <v>100</v>
      </c>
      <c r="AA19" s="11">
        <v>100</v>
      </c>
      <c r="AB19" s="11">
        <v>100</v>
      </c>
    </row>
    <row r="20" ht="20.1" customHeight="1" spans="1:28">
      <c r="A20" s="5"/>
      <c r="B20" s="113"/>
      <c r="C20" s="16" t="s">
        <v>804</v>
      </c>
      <c r="D20" s="5">
        <v>7</v>
      </c>
      <c r="E20" s="171" t="s">
        <v>805</v>
      </c>
      <c r="F20" s="28" t="s">
        <v>715</v>
      </c>
      <c r="G20" s="28" t="s">
        <v>806</v>
      </c>
      <c r="H20" s="28" t="s">
        <v>806</v>
      </c>
      <c r="I20" s="28" t="s">
        <v>806</v>
      </c>
      <c r="J20" s="28" t="s">
        <v>806</v>
      </c>
      <c r="K20" s="28" t="s">
        <v>806</v>
      </c>
      <c r="L20" s="28" t="s">
        <v>806</v>
      </c>
      <c r="M20" s="28" t="s">
        <v>806</v>
      </c>
      <c r="N20" s="28" t="s">
        <v>806</v>
      </c>
      <c r="O20" s="28" t="s">
        <v>806</v>
      </c>
      <c r="P20" s="28" t="s">
        <v>806</v>
      </c>
      <c r="Q20" s="28" t="s">
        <v>806</v>
      </c>
      <c r="R20" s="28" t="s">
        <v>806</v>
      </c>
      <c r="S20" s="28" t="s">
        <v>806</v>
      </c>
      <c r="T20" s="28" t="s">
        <v>806</v>
      </c>
      <c r="U20" s="28" t="s">
        <v>806</v>
      </c>
      <c r="V20" s="28" t="s">
        <v>806</v>
      </c>
      <c r="W20" s="28" t="s">
        <v>806</v>
      </c>
      <c r="X20" s="28" t="s">
        <v>806</v>
      </c>
      <c r="Y20" s="28" t="s">
        <v>806</v>
      </c>
      <c r="Z20" s="28" t="s">
        <v>806</v>
      </c>
      <c r="AA20" s="28" t="s">
        <v>806</v>
      </c>
      <c r="AB20" s="28" t="s">
        <v>806</v>
      </c>
    </row>
    <row r="21" ht="20.1" customHeight="1" spans="1:28">
      <c r="A21" s="5"/>
      <c r="B21" s="113"/>
      <c r="C21" s="18"/>
      <c r="D21" s="5">
        <v>8</v>
      </c>
      <c r="E21" s="171" t="s">
        <v>807</v>
      </c>
      <c r="F21" s="28" t="s">
        <v>715</v>
      </c>
      <c r="G21" s="26">
        <v>100</v>
      </c>
      <c r="H21" s="26">
        <v>100</v>
      </c>
      <c r="I21" s="26">
        <v>100</v>
      </c>
      <c r="J21" s="26">
        <v>100</v>
      </c>
      <c r="K21" s="26">
        <v>100</v>
      </c>
      <c r="L21" s="26">
        <v>100</v>
      </c>
      <c r="M21" s="26">
        <v>100</v>
      </c>
      <c r="N21" s="26">
        <v>100</v>
      </c>
      <c r="O21" s="26">
        <v>100</v>
      </c>
      <c r="P21" s="26">
        <v>100</v>
      </c>
      <c r="Q21" s="26">
        <v>100</v>
      </c>
      <c r="R21" s="26">
        <v>100</v>
      </c>
      <c r="S21" s="26">
        <v>100</v>
      </c>
      <c r="T21" s="26">
        <v>100</v>
      </c>
      <c r="U21" s="26">
        <v>100</v>
      </c>
      <c r="V21" s="26">
        <v>100</v>
      </c>
      <c r="W21" s="26">
        <v>100</v>
      </c>
      <c r="X21" s="26">
        <v>100</v>
      </c>
      <c r="Y21" s="26">
        <v>100</v>
      </c>
      <c r="Z21" s="26">
        <v>100</v>
      </c>
      <c r="AA21" s="26">
        <v>100</v>
      </c>
      <c r="AB21" s="26">
        <v>100</v>
      </c>
    </row>
    <row r="22" ht="20.1" customHeight="1" spans="1:28">
      <c r="A22" s="5"/>
      <c r="B22" s="113"/>
      <c r="C22" s="18"/>
      <c r="D22" s="69">
        <v>9</v>
      </c>
      <c r="E22" s="171" t="s">
        <v>808</v>
      </c>
      <c r="F22" s="28" t="s">
        <v>715</v>
      </c>
      <c r="G22" s="28" t="s">
        <v>809</v>
      </c>
      <c r="H22" s="28" t="s">
        <v>809</v>
      </c>
      <c r="I22" s="28" t="s">
        <v>809</v>
      </c>
      <c r="J22" s="28" t="s">
        <v>809</v>
      </c>
      <c r="K22" s="28" t="s">
        <v>809</v>
      </c>
      <c r="L22" s="28" t="s">
        <v>809</v>
      </c>
      <c r="M22" s="28" t="s">
        <v>809</v>
      </c>
      <c r="N22" s="28" t="s">
        <v>809</v>
      </c>
      <c r="O22" s="28" t="s">
        <v>809</v>
      </c>
      <c r="P22" s="28" t="s">
        <v>809</v>
      </c>
      <c r="Q22" s="28" t="s">
        <v>809</v>
      </c>
      <c r="R22" s="28" t="s">
        <v>809</v>
      </c>
      <c r="S22" s="28" t="s">
        <v>809</v>
      </c>
      <c r="T22" s="28" t="s">
        <v>809</v>
      </c>
      <c r="U22" s="28" t="s">
        <v>809</v>
      </c>
      <c r="V22" s="28" t="s">
        <v>809</v>
      </c>
      <c r="W22" s="28" t="s">
        <v>809</v>
      </c>
      <c r="X22" s="28" t="s">
        <v>809</v>
      </c>
      <c r="Y22" s="28" t="s">
        <v>809</v>
      </c>
      <c r="Z22" s="28" t="s">
        <v>809</v>
      </c>
      <c r="AA22" s="28" t="s">
        <v>809</v>
      </c>
      <c r="AB22" s="28" t="s">
        <v>809</v>
      </c>
    </row>
    <row r="23" ht="20.1" customHeight="1" spans="1:28">
      <c r="A23" s="5"/>
      <c r="B23" s="113"/>
      <c r="C23" s="18"/>
      <c r="D23" s="5">
        <v>10</v>
      </c>
      <c r="E23" s="171" t="s">
        <v>810</v>
      </c>
      <c r="F23" s="28" t="s">
        <v>715</v>
      </c>
      <c r="G23" s="28" t="s">
        <v>806</v>
      </c>
      <c r="H23" s="28" t="s">
        <v>806</v>
      </c>
      <c r="I23" s="28" t="s">
        <v>806</v>
      </c>
      <c r="J23" s="28" t="s">
        <v>806</v>
      </c>
      <c r="K23" s="28" t="s">
        <v>806</v>
      </c>
      <c r="L23" s="28" t="s">
        <v>806</v>
      </c>
      <c r="M23" s="28" t="s">
        <v>806</v>
      </c>
      <c r="N23" s="28" t="s">
        <v>806</v>
      </c>
      <c r="O23" s="28" t="s">
        <v>806</v>
      </c>
      <c r="P23" s="28" t="s">
        <v>806</v>
      </c>
      <c r="Q23" s="28" t="s">
        <v>806</v>
      </c>
      <c r="R23" s="28" t="s">
        <v>806</v>
      </c>
      <c r="S23" s="28" t="s">
        <v>806</v>
      </c>
      <c r="T23" s="28" t="s">
        <v>806</v>
      </c>
      <c r="U23" s="28" t="s">
        <v>806</v>
      </c>
      <c r="V23" s="28" t="s">
        <v>806</v>
      </c>
      <c r="W23" s="28" t="s">
        <v>806</v>
      </c>
      <c r="X23" s="28" t="s">
        <v>806</v>
      </c>
      <c r="Y23" s="28" t="s">
        <v>806</v>
      </c>
      <c r="Z23" s="28" t="s">
        <v>806</v>
      </c>
      <c r="AA23" s="28" t="s">
        <v>806</v>
      </c>
      <c r="AB23" s="28" t="s">
        <v>806</v>
      </c>
    </row>
    <row r="24" ht="20.1" customHeight="1" spans="1:28">
      <c r="A24" s="5"/>
      <c r="B24" s="113"/>
      <c r="C24" s="22"/>
      <c r="D24" s="5">
        <v>11</v>
      </c>
      <c r="E24" s="171" t="s">
        <v>811</v>
      </c>
      <c r="F24" s="28" t="s">
        <v>715</v>
      </c>
      <c r="G24" s="28" t="s">
        <v>812</v>
      </c>
      <c r="H24" s="28" t="s">
        <v>812</v>
      </c>
      <c r="I24" s="28" t="s">
        <v>812</v>
      </c>
      <c r="J24" s="28" t="s">
        <v>812</v>
      </c>
      <c r="K24" s="28" t="s">
        <v>812</v>
      </c>
      <c r="L24" s="28" t="s">
        <v>812</v>
      </c>
      <c r="M24" s="28" t="s">
        <v>812</v>
      </c>
      <c r="N24" s="28" t="s">
        <v>812</v>
      </c>
      <c r="O24" s="28" t="s">
        <v>812</v>
      </c>
      <c r="P24" s="28" t="s">
        <v>812</v>
      </c>
      <c r="Q24" s="28" t="s">
        <v>812</v>
      </c>
      <c r="R24" s="28" t="s">
        <v>812</v>
      </c>
      <c r="S24" s="28" t="s">
        <v>812</v>
      </c>
      <c r="T24" s="28" t="s">
        <v>812</v>
      </c>
      <c r="U24" s="28" t="s">
        <v>812</v>
      </c>
      <c r="V24" s="28" t="s">
        <v>812</v>
      </c>
      <c r="W24" s="28" t="s">
        <v>812</v>
      </c>
      <c r="X24" s="28" t="s">
        <v>812</v>
      </c>
      <c r="Y24" s="28" t="s">
        <v>812</v>
      </c>
      <c r="Z24" s="28" t="s">
        <v>812</v>
      </c>
      <c r="AA24" s="28" t="s">
        <v>812</v>
      </c>
      <c r="AB24" s="28" t="s">
        <v>812</v>
      </c>
    </row>
    <row r="25" ht="20.1" customHeight="1" spans="1:28">
      <c r="A25" s="5"/>
      <c r="B25" s="117"/>
      <c r="C25" s="7" t="s">
        <v>813</v>
      </c>
      <c r="D25" s="69">
        <v>12</v>
      </c>
      <c r="E25" s="27" t="s">
        <v>814</v>
      </c>
      <c r="F25" s="5" t="s">
        <v>815</v>
      </c>
      <c r="G25" s="7" t="s">
        <v>29</v>
      </c>
      <c r="H25" s="7" t="s">
        <v>29</v>
      </c>
      <c r="I25" s="5" t="s">
        <v>816</v>
      </c>
      <c r="J25" s="5" t="s">
        <v>816</v>
      </c>
      <c r="K25" s="5" t="s">
        <v>816</v>
      </c>
      <c r="L25" s="5" t="s">
        <v>816</v>
      </c>
      <c r="M25" s="5" t="s">
        <v>816</v>
      </c>
      <c r="N25" s="5" t="s">
        <v>816</v>
      </c>
      <c r="O25" s="5" t="s">
        <v>816</v>
      </c>
      <c r="P25" s="5" t="s">
        <v>816</v>
      </c>
      <c r="Q25" s="5" t="s">
        <v>816</v>
      </c>
      <c r="R25" s="5" t="s">
        <v>816</v>
      </c>
      <c r="S25" s="5" t="s">
        <v>816</v>
      </c>
      <c r="T25" s="5" t="s">
        <v>816</v>
      </c>
      <c r="U25" s="5" t="s">
        <v>816</v>
      </c>
      <c r="V25" s="5" t="s">
        <v>816</v>
      </c>
      <c r="W25" s="5" t="s">
        <v>816</v>
      </c>
      <c r="X25" s="5" t="s">
        <v>816</v>
      </c>
      <c r="Y25" s="5" t="s">
        <v>816</v>
      </c>
      <c r="Z25" s="5" t="s">
        <v>816</v>
      </c>
      <c r="AA25" s="5" t="s">
        <v>816</v>
      </c>
      <c r="AB25" s="5" t="s">
        <v>816</v>
      </c>
    </row>
    <row r="26" s="43" customFormat="1" ht="20.1" customHeight="1" spans="1:28">
      <c r="A26" s="5"/>
      <c r="B26" s="9" t="s">
        <v>734</v>
      </c>
      <c r="C26" s="129" t="s">
        <v>817</v>
      </c>
      <c r="D26" s="5">
        <v>13</v>
      </c>
      <c r="E26" s="148" t="s">
        <v>818</v>
      </c>
      <c r="F26" s="129" t="s">
        <v>819</v>
      </c>
      <c r="G26" s="129">
        <v>249.9</v>
      </c>
      <c r="H26" s="129">
        <f>SUM(I26:Z26)</f>
        <v>0</v>
      </c>
      <c r="I26" s="156"/>
      <c r="J26" s="156"/>
      <c r="K26" s="156"/>
      <c r="L26" s="156"/>
      <c r="M26" s="156"/>
      <c r="N26" s="156"/>
      <c r="O26" s="156"/>
      <c r="P26" s="172"/>
      <c r="Q26" s="172"/>
      <c r="R26" s="172"/>
      <c r="S26" s="157"/>
      <c r="T26" s="157"/>
      <c r="U26" s="156"/>
      <c r="V26" s="156"/>
      <c r="W26" s="156"/>
      <c r="X26" s="156"/>
      <c r="Y26" s="156"/>
      <c r="Z26" s="156"/>
      <c r="AA26" s="61"/>
      <c r="AB26" s="61"/>
    </row>
    <row r="27" s="43" customFormat="1" ht="20.1" customHeight="1" spans="1:28">
      <c r="A27" s="5"/>
      <c r="B27" s="5"/>
      <c r="C27" s="129" t="s">
        <v>820</v>
      </c>
      <c r="D27" s="5">
        <v>14</v>
      </c>
      <c r="E27" s="23" t="s">
        <v>821</v>
      </c>
      <c r="F27" s="129" t="s">
        <v>822</v>
      </c>
      <c r="G27" s="129">
        <v>383.1</v>
      </c>
      <c r="H27" s="129">
        <f>SUM(I27:Z27)</f>
        <v>0</v>
      </c>
      <c r="I27" s="156"/>
      <c r="J27" s="156"/>
      <c r="K27" s="156"/>
      <c r="L27" s="156"/>
      <c r="M27" s="156"/>
      <c r="N27" s="156"/>
      <c r="O27" s="156"/>
      <c r="P27" s="172"/>
      <c r="Q27" s="172"/>
      <c r="R27" s="172"/>
      <c r="S27" s="157"/>
      <c r="T27" s="101"/>
      <c r="U27" s="156"/>
      <c r="V27" s="156"/>
      <c r="W27" s="156"/>
      <c r="X27" s="156"/>
      <c r="Y27" s="156"/>
      <c r="Z27" s="156"/>
      <c r="AA27" s="61"/>
      <c r="AB27" s="61"/>
    </row>
    <row r="28" ht="24.95" customHeight="1" spans="1:28">
      <c r="A28" s="5"/>
      <c r="B28" s="5"/>
      <c r="C28" s="5" t="s">
        <v>823</v>
      </c>
      <c r="D28" s="69">
        <v>15</v>
      </c>
      <c r="E28" s="68" t="s">
        <v>824</v>
      </c>
      <c r="F28" s="5" t="s">
        <v>815</v>
      </c>
      <c r="G28" s="5" t="s">
        <v>29</v>
      </c>
      <c r="H28" s="5" t="s">
        <v>816</v>
      </c>
      <c r="I28" s="70" t="s">
        <v>825</v>
      </c>
      <c r="J28" s="70" t="s">
        <v>825</v>
      </c>
      <c r="K28" s="70" t="s">
        <v>825</v>
      </c>
      <c r="L28" s="70" t="s">
        <v>825</v>
      </c>
      <c r="M28" s="70" t="s">
        <v>825</v>
      </c>
      <c r="N28" s="70" t="s">
        <v>825</v>
      </c>
      <c r="O28" s="70" t="s">
        <v>825</v>
      </c>
      <c r="P28" s="70" t="s">
        <v>825</v>
      </c>
      <c r="Q28" s="70" t="s">
        <v>825</v>
      </c>
      <c r="R28" s="70" t="s">
        <v>825</v>
      </c>
      <c r="S28" s="70" t="s">
        <v>825</v>
      </c>
      <c r="T28" s="70" t="s">
        <v>825</v>
      </c>
      <c r="U28" s="70" t="s">
        <v>825</v>
      </c>
      <c r="V28" s="70" t="s">
        <v>825</v>
      </c>
      <c r="W28" s="70" t="s">
        <v>825</v>
      </c>
      <c r="X28" s="70" t="s">
        <v>825</v>
      </c>
      <c r="Y28" s="70" t="s">
        <v>825</v>
      </c>
      <c r="Z28" s="70" t="s">
        <v>825</v>
      </c>
      <c r="AA28" s="70" t="s">
        <v>825</v>
      </c>
      <c r="AB28" s="70" t="s">
        <v>825</v>
      </c>
    </row>
    <row r="29" ht="24.95" customHeight="1" spans="1:28">
      <c r="A29" s="5"/>
      <c r="B29" s="5"/>
      <c r="C29" s="9" t="s">
        <v>826</v>
      </c>
      <c r="D29" s="5">
        <v>16</v>
      </c>
      <c r="E29" s="37" t="s">
        <v>827</v>
      </c>
      <c r="F29" s="38" t="s">
        <v>828</v>
      </c>
      <c r="G29" s="38" t="s">
        <v>29</v>
      </c>
      <c r="H29" s="38" t="s">
        <v>825</v>
      </c>
      <c r="I29" s="49" t="s">
        <v>825</v>
      </c>
      <c r="J29" s="49" t="s">
        <v>825</v>
      </c>
      <c r="K29" s="49" t="s">
        <v>825</v>
      </c>
      <c r="L29" s="49" t="s">
        <v>825</v>
      </c>
      <c r="M29" s="49" t="s">
        <v>825</v>
      </c>
      <c r="N29" s="49" t="s">
        <v>825</v>
      </c>
      <c r="O29" s="49" t="s">
        <v>825</v>
      </c>
      <c r="P29" s="49" t="s">
        <v>825</v>
      </c>
      <c r="Q29" s="49" t="s">
        <v>825</v>
      </c>
      <c r="R29" s="49" t="s">
        <v>825</v>
      </c>
      <c r="S29" s="49" t="s">
        <v>825</v>
      </c>
      <c r="T29" s="49" t="s">
        <v>825</v>
      </c>
      <c r="U29" s="49" t="s">
        <v>825</v>
      </c>
      <c r="V29" s="49" t="s">
        <v>825</v>
      </c>
      <c r="W29" s="49" t="s">
        <v>825</v>
      </c>
      <c r="X29" s="49" t="s">
        <v>825</v>
      </c>
      <c r="Y29" s="49" t="s">
        <v>825</v>
      </c>
      <c r="Z29" s="49" t="s">
        <v>825</v>
      </c>
      <c r="AA29" s="49" t="s">
        <v>825</v>
      </c>
      <c r="AB29" s="49" t="s">
        <v>825</v>
      </c>
    </row>
    <row r="30" ht="24.95" customHeight="1" spans="1:28">
      <c r="A30" s="5"/>
      <c r="B30" s="9" t="s">
        <v>829</v>
      </c>
      <c r="C30" s="9" t="s">
        <v>830</v>
      </c>
      <c r="D30" s="5">
        <v>17</v>
      </c>
      <c r="E30" s="12" t="s">
        <v>831</v>
      </c>
      <c r="F30" s="5" t="s">
        <v>715</v>
      </c>
      <c r="G30" s="28" t="s">
        <v>812</v>
      </c>
      <c r="H30" s="28" t="s">
        <v>832</v>
      </c>
      <c r="I30" s="72" t="s">
        <v>832</v>
      </c>
      <c r="J30" s="72" t="s">
        <v>832</v>
      </c>
      <c r="K30" s="72" t="s">
        <v>832</v>
      </c>
      <c r="L30" s="72" t="s">
        <v>832</v>
      </c>
      <c r="M30" s="72" t="s">
        <v>832</v>
      </c>
      <c r="N30" s="72" t="s">
        <v>832</v>
      </c>
      <c r="O30" s="72" t="s">
        <v>832</v>
      </c>
      <c r="P30" s="72" t="s">
        <v>832</v>
      </c>
      <c r="Q30" s="72" t="s">
        <v>832</v>
      </c>
      <c r="R30" s="72" t="s">
        <v>832</v>
      </c>
      <c r="S30" s="72" t="s">
        <v>832</v>
      </c>
      <c r="T30" s="72" t="s">
        <v>832</v>
      </c>
      <c r="U30" s="72" t="s">
        <v>832</v>
      </c>
      <c r="V30" s="72" t="s">
        <v>832</v>
      </c>
      <c r="W30" s="72" t="s">
        <v>832</v>
      </c>
      <c r="X30" s="72" t="s">
        <v>832</v>
      </c>
      <c r="Y30" s="72" t="s">
        <v>832</v>
      </c>
      <c r="Z30" s="72" t="s">
        <v>832</v>
      </c>
      <c r="AA30" s="72" t="s">
        <v>832</v>
      </c>
      <c r="AB30" s="72" t="s">
        <v>832</v>
      </c>
    </row>
    <row r="31" ht="24.95" customHeight="1" spans="1:28">
      <c r="A31" s="39" t="s">
        <v>833</v>
      </c>
      <c r="B31" s="39"/>
      <c r="C31" s="39"/>
      <c r="D31" s="39"/>
      <c r="E31" s="39"/>
      <c r="F31" s="39"/>
      <c r="G31" s="39"/>
      <c r="H31" s="39"/>
      <c r="I31" s="39"/>
    </row>
    <row r="32" ht="24.95" customHeight="1" spans="1:28">
      <c r="A32" s="40"/>
      <c r="B32" s="40"/>
      <c r="C32" s="40"/>
      <c r="D32" s="41"/>
      <c r="E32" s="40"/>
      <c r="F32" s="40"/>
      <c r="G32" s="40"/>
      <c r="H32" s="41"/>
    </row>
  </sheetData>
  <mergeCells count="22">
    <mergeCell ref="A2:M2"/>
    <mergeCell ref="A3:F3"/>
    <mergeCell ref="H3:I3"/>
    <mergeCell ref="A4:F4"/>
    <mergeCell ref="H4:I4"/>
    <mergeCell ref="A5:F5"/>
    <mergeCell ref="H5:I5"/>
    <mergeCell ref="A6:F6"/>
    <mergeCell ref="B7:F7"/>
    <mergeCell ref="B8:F8"/>
    <mergeCell ref="B9:F9"/>
    <mergeCell ref="B10:F10"/>
    <mergeCell ref="B11:F11"/>
    <mergeCell ref="B12:F12"/>
    <mergeCell ref="A31:I31"/>
    <mergeCell ref="A7:A11"/>
    <mergeCell ref="A14:A30"/>
    <mergeCell ref="B14:B25"/>
    <mergeCell ref="B26:B29"/>
    <mergeCell ref="C14:C17"/>
    <mergeCell ref="C18:C19"/>
    <mergeCell ref="C20:C24"/>
  </mergeCells>
  <printOptions horizontalCentered="1"/>
  <pageMargins left="0.708661417322835" right="0.708661417322835" top="0.748031496062992" bottom="0.748031496062992" header="0.31496062992126" footer="0.31496062992126"/>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3"/>
  <sheetViews>
    <sheetView workbookViewId="0">
      <selection activeCell="E34" sqref="E34"/>
    </sheetView>
  </sheetViews>
  <sheetFormatPr defaultColWidth="9" defaultRowHeight="19.5"/>
  <cols>
    <col min="1" max="1" width="5" style="1" customWidth="1"/>
    <col min="2" max="2" width="6.625" style="1" customWidth="1"/>
    <col min="3" max="3" width="11" style="1" customWidth="1"/>
    <col min="4" max="4" width="5.625" style="2" customWidth="1"/>
    <col min="5" max="5" width="25.25" style="1" customWidth="1"/>
    <col min="6" max="6" width="8.625" style="1" customWidth="1"/>
    <col min="7" max="7" width="6.625" style="2" customWidth="1"/>
    <col min="8" max="9" width="6.625" style="1" customWidth="1"/>
    <col min="10" max="16384" width="9" style="1"/>
  </cols>
  <sheetData>
    <row r="1" spans="1:9">
      <c r="A1" s="3" t="s">
        <v>834</v>
      </c>
      <c r="B1" s="3"/>
    </row>
    <row r="2" ht="30" customHeight="1" spans="1:9">
      <c r="A2" s="159" t="s">
        <v>835</v>
      </c>
      <c r="B2" s="159"/>
      <c r="C2" s="159"/>
      <c r="D2" s="159"/>
      <c r="E2" s="159"/>
      <c r="F2" s="159"/>
      <c r="G2" s="159"/>
      <c r="H2" s="159"/>
      <c r="I2" s="159"/>
    </row>
    <row r="3" ht="24.95" hidden="1" customHeight="1" spans="1:9">
      <c r="A3" s="5" t="s">
        <v>770</v>
      </c>
      <c r="B3" s="5"/>
      <c r="C3" s="5"/>
      <c r="D3" s="5"/>
      <c r="E3" s="5"/>
      <c r="F3" s="5"/>
      <c r="G3" s="5" t="s">
        <v>771</v>
      </c>
    </row>
    <row r="4" ht="24.95" hidden="1" customHeight="1" spans="1:9">
      <c r="A4" s="5" t="s">
        <v>772</v>
      </c>
      <c r="B4" s="5"/>
      <c r="C4" s="5"/>
      <c r="D4" s="5"/>
      <c r="E4" s="5"/>
      <c r="F4" s="5"/>
      <c r="G4" s="5" t="s">
        <v>773</v>
      </c>
    </row>
    <row r="5" ht="24.95" hidden="1" customHeight="1" spans="1:9">
      <c r="A5" s="5" t="s">
        <v>774</v>
      </c>
      <c r="B5" s="5"/>
      <c r="C5" s="5"/>
      <c r="D5" s="5"/>
      <c r="E5" s="5"/>
      <c r="F5" s="5"/>
      <c r="G5" s="6" t="s">
        <v>775</v>
      </c>
    </row>
    <row r="6" ht="24.95" customHeight="1" spans="1:9">
      <c r="A6" s="5" t="s">
        <v>836</v>
      </c>
      <c r="B6" s="5"/>
      <c r="C6" s="5"/>
      <c r="D6" s="5"/>
      <c r="E6" s="5"/>
      <c r="F6" s="5"/>
      <c r="G6" s="7" t="s">
        <v>777</v>
      </c>
      <c r="H6" s="51" t="s">
        <v>114</v>
      </c>
      <c r="I6" s="51" t="s">
        <v>837</v>
      </c>
    </row>
    <row r="7" ht="24.95" customHeight="1" spans="1:9">
      <c r="A7" s="9" t="s">
        <v>779</v>
      </c>
      <c r="B7" s="5" t="s">
        <v>780</v>
      </c>
      <c r="C7" s="5"/>
      <c r="D7" s="5"/>
      <c r="E7" s="5"/>
      <c r="F7" s="5"/>
      <c r="G7" s="5">
        <f>SUM(G8:G10)</f>
        <v>30278</v>
      </c>
      <c r="H7" s="144">
        <f>SUM(H8:H10)</f>
        <v>18878</v>
      </c>
      <c r="I7" s="144">
        <f>SUM(I8:I10)</f>
        <v>11400</v>
      </c>
    </row>
    <row r="8" ht="24.95" customHeight="1" spans="1:9">
      <c r="A8" s="5"/>
      <c r="B8" s="5" t="s">
        <v>781</v>
      </c>
      <c r="C8" s="5"/>
      <c r="D8" s="5"/>
      <c r="E8" s="5"/>
      <c r="F8" s="5"/>
      <c r="G8" s="5">
        <f>SUM(H8:I8)</f>
        <v>18127</v>
      </c>
      <c r="H8" s="79">
        <v>11133</v>
      </c>
      <c r="I8" s="81">
        <v>6994</v>
      </c>
    </row>
    <row r="9" ht="24.95" customHeight="1" spans="1:9">
      <c r="A9" s="5"/>
      <c r="B9" s="5" t="s">
        <v>782</v>
      </c>
      <c r="C9" s="5"/>
      <c r="D9" s="5"/>
      <c r="E9" s="5"/>
      <c r="F9" s="5"/>
      <c r="G9" s="5">
        <f>SUM(H9:I9)</f>
        <v>2126</v>
      </c>
      <c r="H9" s="80"/>
      <c r="I9" s="80">
        <v>2126</v>
      </c>
    </row>
    <row r="10" ht="24.95" customHeight="1" spans="1:9">
      <c r="A10" s="5"/>
      <c r="B10" s="5" t="s">
        <v>783</v>
      </c>
      <c r="C10" s="5"/>
      <c r="D10" s="5"/>
      <c r="E10" s="5"/>
      <c r="F10" s="5"/>
      <c r="G10" s="5">
        <f>SUM(H10:I10)</f>
        <v>10025</v>
      </c>
      <c r="H10" s="80">
        <v>7745</v>
      </c>
      <c r="I10" s="80">
        <v>2280</v>
      </c>
    </row>
    <row r="11" s="43" customFormat="1" ht="24.95" hidden="1" customHeight="1" spans="1:9">
      <c r="A11" s="5"/>
      <c r="B11" s="13" t="s">
        <v>784</v>
      </c>
      <c r="C11" s="13"/>
      <c r="D11" s="13"/>
      <c r="E11" s="13"/>
      <c r="F11" s="13"/>
      <c r="G11" s="5"/>
      <c r="H11" s="148"/>
      <c r="I11" s="141"/>
    </row>
    <row r="12" ht="49.5" hidden="1" customHeight="1" spans="1:9">
      <c r="A12" s="5" t="s">
        <v>785</v>
      </c>
      <c r="B12" s="82" t="s">
        <v>838</v>
      </c>
      <c r="C12" s="83"/>
      <c r="D12" s="83"/>
      <c r="E12" s="83"/>
      <c r="F12" s="83"/>
      <c r="G12" s="83"/>
      <c r="H12" s="160"/>
      <c r="I12" s="40"/>
    </row>
    <row r="13" ht="27.95" customHeight="1" spans="1:9">
      <c r="A13" s="9" t="s">
        <v>839</v>
      </c>
      <c r="B13" s="9" t="s">
        <v>664</v>
      </c>
      <c r="C13" s="5" t="s">
        <v>787</v>
      </c>
      <c r="D13" s="5" t="s">
        <v>788</v>
      </c>
      <c r="E13" s="5" t="s">
        <v>789</v>
      </c>
      <c r="F13" s="5" t="s">
        <v>790</v>
      </c>
      <c r="G13" s="7" t="s">
        <v>777</v>
      </c>
      <c r="H13" s="50" t="s">
        <v>840</v>
      </c>
      <c r="I13" s="50" t="s">
        <v>841</v>
      </c>
    </row>
    <row r="14" ht="27.95" customHeight="1" spans="1:9">
      <c r="A14" s="9" t="s">
        <v>792</v>
      </c>
      <c r="B14" s="15" t="s">
        <v>670</v>
      </c>
      <c r="C14" s="5" t="s">
        <v>793</v>
      </c>
      <c r="D14" s="5">
        <v>1</v>
      </c>
      <c r="E14" s="12" t="s">
        <v>842</v>
      </c>
      <c r="F14" s="5" t="s">
        <v>843</v>
      </c>
      <c r="G14" s="5">
        <f t="shared" ref="G14:G20" si="0">SUM(H14:I14)</f>
        <v>0</v>
      </c>
      <c r="H14" s="5"/>
      <c r="I14" s="5"/>
    </row>
    <row r="15" ht="27.95" customHeight="1" spans="1:9">
      <c r="A15" s="5"/>
      <c r="B15" s="18"/>
      <c r="C15" s="5"/>
      <c r="D15" s="5">
        <v>2</v>
      </c>
      <c r="E15" s="12" t="s">
        <v>844</v>
      </c>
      <c r="F15" s="5" t="s">
        <v>845</v>
      </c>
      <c r="G15" s="5">
        <f t="shared" si="0"/>
        <v>0</v>
      </c>
      <c r="H15" s="5"/>
      <c r="I15" s="5"/>
    </row>
    <row r="16" ht="27.95" customHeight="1" spans="1:9">
      <c r="A16" s="5"/>
      <c r="B16" s="18"/>
      <c r="C16" s="5"/>
      <c r="D16" s="5">
        <v>3</v>
      </c>
      <c r="E16" s="12" t="s">
        <v>846</v>
      </c>
      <c r="F16" s="5" t="s">
        <v>845</v>
      </c>
      <c r="G16" s="5"/>
      <c r="H16" s="5"/>
      <c r="I16" s="5"/>
    </row>
    <row r="17" ht="27.95" customHeight="1" spans="1:9">
      <c r="A17" s="5"/>
      <c r="B17" s="18"/>
      <c r="C17" s="5"/>
      <c r="D17" s="5">
        <v>4</v>
      </c>
      <c r="E17" s="35" t="s">
        <v>847</v>
      </c>
      <c r="F17" s="5" t="s">
        <v>799</v>
      </c>
      <c r="G17" s="5">
        <f t="shared" si="0"/>
        <v>0</v>
      </c>
      <c r="H17" s="5"/>
      <c r="I17" s="5"/>
    </row>
    <row r="18" ht="27.95" customHeight="1" spans="1:9">
      <c r="A18" s="5"/>
      <c r="B18" s="18"/>
      <c r="C18" s="5"/>
      <c r="D18" s="5">
        <v>5</v>
      </c>
      <c r="E18" s="12" t="s">
        <v>848</v>
      </c>
      <c r="F18" s="5" t="s">
        <v>849</v>
      </c>
      <c r="G18" s="5">
        <f t="shared" si="0"/>
        <v>0</v>
      </c>
      <c r="H18" s="5"/>
      <c r="I18" s="5"/>
    </row>
    <row r="19" ht="27.95" customHeight="1" spans="1:9">
      <c r="A19" s="5"/>
      <c r="B19" s="18"/>
      <c r="C19" s="5"/>
      <c r="D19" s="5">
        <v>6</v>
      </c>
      <c r="E19" s="35" t="s">
        <v>850</v>
      </c>
      <c r="F19" s="5" t="s">
        <v>845</v>
      </c>
      <c r="G19" s="5">
        <f t="shared" si="0"/>
        <v>0</v>
      </c>
      <c r="H19" s="5"/>
      <c r="I19" s="5"/>
    </row>
    <row r="20" ht="27.95" customHeight="1" spans="1:9">
      <c r="A20" s="5"/>
      <c r="B20" s="18"/>
      <c r="C20" s="5"/>
      <c r="D20" s="5">
        <v>7</v>
      </c>
      <c r="E20" s="35" t="s">
        <v>851</v>
      </c>
      <c r="F20" s="7" t="s">
        <v>684</v>
      </c>
      <c r="G20" s="5">
        <f t="shared" si="0"/>
        <v>0</v>
      </c>
      <c r="H20" s="69"/>
      <c r="I20" s="69"/>
    </row>
    <row r="21" ht="27.95" customHeight="1" spans="1:9">
      <c r="A21" s="5"/>
      <c r="B21" s="18"/>
      <c r="C21" s="5" t="s">
        <v>801</v>
      </c>
      <c r="D21" s="5">
        <v>8</v>
      </c>
      <c r="E21" s="29" t="s">
        <v>852</v>
      </c>
      <c r="F21" s="28" t="s">
        <v>715</v>
      </c>
      <c r="G21" s="26">
        <v>100</v>
      </c>
      <c r="H21" s="26">
        <v>100</v>
      </c>
      <c r="I21" s="26">
        <v>100</v>
      </c>
    </row>
    <row r="22" ht="27.95" customHeight="1" spans="1:9">
      <c r="A22" s="5"/>
      <c r="B22" s="18"/>
      <c r="C22" s="5"/>
      <c r="D22" s="5">
        <v>9</v>
      </c>
      <c r="E22" s="27" t="s">
        <v>853</v>
      </c>
      <c r="F22" s="28" t="s">
        <v>715</v>
      </c>
      <c r="G22" s="26">
        <v>100</v>
      </c>
      <c r="H22" s="26">
        <v>100</v>
      </c>
      <c r="I22" s="26">
        <v>100</v>
      </c>
    </row>
    <row r="23" ht="27.95" customHeight="1" spans="1:9">
      <c r="A23" s="5"/>
      <c r="B23" s="18"/>
      <c r="C23" s="5" t="s">
        <v>804</v>
      </c>
      <c r="D23" s="5">
        <v>10</v>
      </c>
      <c r="E23" s="27" t="s">
        <v>854</v>
      </c>
      <c r="F23" s="28" t="s">
        <v>715</v>
      </c>
      <c r="G23" s="28" t="s">
        <v>855</v>
      </c>
      <c r="H23" s="28" t="s">
        <v>855</v>
      </c>
      <c r="I23" s="28" t="s">
        <v>855</v>
      </c>
    </row>
    <row r="24" ht="27.95" customHeight="1" spans="1:9">
      <c r="A24" s="5"/>
      <c r="B24" s="18"/>
      <c r="C24" s="5"/>
      <c r="D24" s="5">
        <v>11</v>
      </c>
      <c r="E24" s="29" t="s">
        <v>856</v>
      </c>
      <c r="F24" s="28" t="s">
        <v>715</v>
      </c>
      <c r="G24" s="26">
        <v>100</v>
      </c>
      <c r="H24" s="26">
        <v>100</v>
      </c>
      <c r="I24" s="26">
        <v>100</v>
      </c>
    </row>
    <row r="25" ht="27.95" customHeight="1" spans="1:9">
      <c r="A25" s="5"/>
      <c r="B25" s="22"/>
      <c r="C25" s="161" t="s">
        <v>857</v>
      </c>
      <c r="D25" s="5">
        <v>12</v>
      </c>
      <c r="E25" s="27" t="s">
        <v>858</v>
      </c>
      <c r="F25" s="28" t="s">
        <v>828</v>
      </c>
      <c r="G25" s="28" t="s">
        <v>825</v>
      </c>
      <c r="H25" s="28" t="s">
        <v>825</v>
      </c>
      <c r="I25" s="28" t="s">
        <v>825</v>
      </c>
    </row>
    <row r="26" ht="27.95" customHeight="1" spans="1:9">
      <c r="A26" s="5"/>
      <c r="B26" s="9" t="s">
        <v>734</v>
      </c>
      <c r="C26" s="9" t="s">
        <v>859</v>
      </c>
      <c r="D26" s="5">
        <v>13</v>
      </c>
      <c r="E26" s="12" t="s">
        <v>860</v>
      </c>
      <c r="F26" s="5" t="s">
        <v>843</v>
      </c>
      <c r="G26" s="5">
        <f>SUM(H26:I26)</f>
        <v>0</v>
      </c>
      <c r="H26" s="5"/>
      <c r="I26" s="5"/>
    </row>
    <row r="27" ht="27.95" customHeight="1" spans="1:9">
      <c r="A27" s="5"/>
      <c r="B27" s="5"/>
      <c r="C27" s="5"/>
      <c r="D27" s="5">
        <v>14</v>
      </c>
      <c r="E27" s="12" t="s">
        <v>861</v>
      </c>
      <c r="F27" s="5" t="s">
        <v>843</v>
      </c>
      <c r="G27" s="5">
        <f>SUM(H27:I27)</f>
        <v>0</v>
      </c>
      <c r="H27" s="5"/>
      <c r="I27" s="5"/>
    </row>
    <row r="28" ht="27.95" customHeight="1" spans="1:9">
      <c r="A28" s="5"/>
      <c r="B28" s="5"/>
      <c r="C28" s="9" t="s">
        <v>862</v>
      </c>
      <c r="D28" s="5">
        <v>15</v>
      </c>
      <c r="E28" s="12" t="s">
        <v>863</v>
      </c>
      <c r="F28" s="5" t="s">
        <v>864</v>
      </c>
      <c r="G28" s="5">
        <f>SUM(H28:I28)</f>
        <v>0</v>
      </c>
      <c r="H28" s="5"/>
      <c r="I28" s="5"/>
    </row>
    <row r="29" ht="27.95" customHeight="1" spans="1:9">
      <c r="A29" s="5"/>
      <c r="B29" s="5"/>
      <c r="C29" s="9" t="s">
        <v>865</v>
      </c>
      <c r="D29" s="5">
        <v>16</v>
      </c>
      <c r="E29" s="12" t="s">
        <v>866</v>
      </c>
      <c r="F29" s="5" t="s">
        <v>867</v>
      </c>
      <c r="G29" s="5">
        <f>SUM(H29:I29)</f>
        <v>0</v>
      </c>
      <c r="H29" s="5"/>
      <c r="I29" s="5"/>
    </row>
    <row r="30" ht="27.95" customHeight="1" spans="1:9">
      <c r="A30" s="5"/>
      <c r="B30" s="5"/>
      <c r="C30" s="36" t="s">
        <v>868</v>
      </c>
      <c r="D30" s="5">
        <v>17</v>
      </c>
      <c r="E30" s="37" t="s">
        <v>827</v>
      </c>
      <c r="F30" s="38" t="s">
        <v>828</v>
      </c>
      <c r="G30" s="38" t="s">
        <v>825</v>
      </c>
      <c r="H30" s="38" t="s">
        <v>825</v>
      </c>
      <c r="I30" s="38" t="s">
        <v>825</v>
      </c>
    </row>
    <row r="31" ht="27.95" customHeight="1" spans="1:9">
      <c r="A31" s="5"/>
      <c r="B31" s="9" t="s">
        <v>829</v>
      </c>
      <c r="C31" s="36" t="s">
        <v>869</v>
      </c>
      <c r="D31" s="5">
        <v>18</v>
      </c>
      <c r="E31" s="12" t="s">
        <v>831</v>
      </c>
      <c r="F31" s="5" t="s">
        <v>715</v>
      </c>
      <c r="G31" s="28" t="s">
        <v>832</v>
      </c>
      <c r="H31" s="28" t="s">
        <v>832</v>
      </c>
      <c r="I31" s="28" t="s">
        <v>832</v>
      </c>
    </row>
    <row r="32" spans="1:9">
      <c r="A32" s="40"/>
      <c r="B32" s="40"/>
      <c r="C32" s="40"/>
      <c r="D32" s="41"/>
      <c r="E32" s="40"/>
      <c r="F32" s="40"/>
      <c r="G32" s="41"/>
    </row>
    <row r="33" spans="1:7">
      <c r="A33" s="40"/>
      <c r="B33" s="40"/>
      <c r="C33" s="40"/>
      <c r="D33" s="41"/>
      <c r="E33" s="40"/>
      <c r="F33" s="40"/>
      <c r="G33" s="41"/>
    </row>
  </sheetData>
  <mergeCells count="20">
    <mergeCell ref="A1:B1"/>
    <mergeCell ref="A2:I2"/>
    <mergeCell ref="A3:F3"/>
    <mergeCell ref="A4:F4"/>
    <mergeCell ref="A5:F5"/>
    <mergeCell ref="A6:F6"/>
    <mergeCell ref="B7:F7"/>
    <mergeCell ref="B8:F8"/>
    <mergeCell ref="B9:F9"/>
    <mergeCell ref="B10:F10"/>
    <mergeCell ref="B11:F11"/>
    <mergeCell ref="B12:H12"/>
    <mergeCell ref="A7:A11"/>
    <mergeCell ref="A14:A31"/>
    <mergeCell ref="B14:B25"/>
    <mergeCell ref="B26:B30"/>
    <mergeCell ref="C14:C20"/>
    <mergeCell ref="C21:C22"/>
    <mergeCell ref="C23:C24"/>
    <mergeCell ref="C26:C27"/>
  </mergeCells>
  <printOptions horizontalCentered="1"/>
  <pageMargins left="0.708661417322835" right="0.708661417322835" top="0.748031496062992" bottom="0.748031496062992" header="0.31496062992126" footer="0.31496062992126"/>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30"/>
  <sheetViews>
    <sheetView view="pageBreakPreview" zoomScaleNormal="100" workbookViewId="0">
      <selection activeCell="U24" sqref="U24"/>
    </sheetView>
  </sheetViews>
  <sheetFormatPr defaultColWidth="9" defaultRowHeight="19.5"/>
  <cols>
    <col min="1" max="1" width="4.625" style="1" customWidth="1"/>
    <col min="2" max="2" width="6.25" style="1" customWidth="1"/>
    <col min="3" max="3" width="11.375" style="1" customWidth="1"/>
    <col min="4" max="4" width="4.5" style="2" customWidth="1"/>
    <col min="5" max="5" width="34.125" style="1" customWidth="1"/>
    <col min="6" max="7" width="8.625" style="1" customWidth="1"/>
    <col min="8" max="8" width="8.375" style="149" customWidth="1"/>
    <col min="9" max="32" width="8.375" style="1" customWidth="1"/>
    <col min="33" max="16384" width="9" style="1"/>
  </cols>
  <sheetData>
    <row r="1" spans="1:32">
      <c r="A1" s="3" t="s">
        <v>870</v>
      </c>
      <c r="B1" s="3"/>
    </row>
    <row r="2" ht="33" customHeight="1" spans="1:32">
      <c r="A2" s="150" t="s">
        <v>871</v>
      </c>
      <c r="B2" s="150"/>
      <c r="C2" s="150"/>
      <c r="D2" s="150"/>
      <c r="E2" s="150"/>
      <c r="F2" s="150"/>
      <c r="G2" s="150"/>
      <c r="H2" s="150"/>
      <c r="I2" s="150"/>
      <c r="J2" s="150"/>
      <c r="K2" s="150"/>
      <c r="L2" s="150"/>
      <c r="M2" s="150"/>
      <c r="N2" s="150"/>
      <c r="O2" s="150"/>
      <c r="P2" s="150"/>
      <c r="Q2" s="150"/>
      <c r="R2" s="150"/>
      <c r="S2" s="150"/>
      <c r="T2" s="150"/>
      <c r="U2" s="150"/>
      <c r="V2" s="150"/>
      <c r="W2" s="151" t="s">
        <v>872</v>
      </c>
    </row>
    <row r="3" ht="24.95" hidden="1" customHeight="1" spans="1:32">
      <c r="A3" s="5" t="s">
        <v>770</v>
      </c>
      <c r="B3" s="5"/>
      <c r="C3" s="5"/>
      <c r="D3" s="5"/>
      <c r="E3" s="5"/>
      <c r="F3" s="5"/>
      <c r="G3" s="5"/>
      <c r="H3" s="5" t="s">
        <v>771</v>
      </c>
    </row>
    <row r="4" ht="24.95" hidden="1" customHeight="1" spans="1:32">
      <c r="A4" s="5" t="s">
        <v>772</v>
      </c>
      <c r="B4" s="5"/>
      <c r="C4" s="5"/>
      <c r="D4" s="5"/>
      <c r="E4" s="5"/>
      <c r="F4" s="5"/>
      <c r="G4" s="5"/>
      <c r="H4" s="5" t="s">
        <v>773</v>
      </c>
    </row>
    <row r="5" ht="24.95" hidden="1" customHeight="1" spans="1:32">
      <c r="A5" s="5" t="s">
        <v>774</v>
      </c>
      <c r="B5" s="5"/>
      <c r="C5" s="5"/>
      <c r="D5" s="5"/>
      <c r="E5" s="5"/>
      <c r="F5" s="5"/>
      <c r="G5" s="5"/>
      <c r="H5" s="6" t="s">
        <v>873</v>
      </c>
    </row>
    <row r="6" ht="24.95" customHeight="1" spans="1:32">
      <c r="A6" s="5" t="s">
        <v>874</v>
      </c>
      <c r="B6" s="5"/>
      <c r="C6" s="5"/>
      <c r="D6" s="5"/>
      <c r="E6" s="5"/>
      <c r="F6" s="5"/>
      <c r="G6" s="5" t="s">
        <v>875</v>
      </c>
      <c r="H6" s="7" t="s">
        <v>777</v>
      </c>
      <c r="I6" s="90" t="s">
        <v>282</v>
      </c>
      <c r="J6" s="89" t="s">
        <v>288</v>
      </c>
      <c r="K6" s="91" t="s">
        <v>302</v>
      </c>
      <c r="L6" s="90" t="s">
        <v>305</v>
      </c>
      <c r="M6" s="89" t="s">
        <v>345</v>
      </c>
      <c r="N6" s="8" t="s">
        <v>366</v>
      </c>
      <c r="O6" s="92" t="s">
        <v>372</v>
      </c>
      <c r="P6" s="8" t="s">
        <v>377</v>
      </c>
      <c r="Q6" s="8" t="s">
        <v>383</v>
      </c>
      <c r="R6" s="8" t="s">
        <v>389</v>
      </c>
      <c r="S6" s="8" t="s">
        <v>395</v>
      </c>
      <c r="T6" s="8" t="s">
        <v>399</v>
      </c>
      <c r="U6" s="8" t="s">
        <v>418</v>
      </c>
      <c r="V6" s="8" t="s">
        <v>426</v>
      </c>
      <c r="W6" s="8" t="s">
        <v>447</v>
      </c>
      <c r="X6" s="8" t="s">
        <v>450</v>
      </c>
      <c r="Y6" s="8" t="s">
        <v>476</v>
      </c>
      <c r="Z6" s="8" t="s">
        <v>478</v>
      </c>
      <c r="AA6" s="8" t="s">
        <v>500</v>
      </c>
      <c r="AB6" s="81" t="s">
        <v>514</v>
      </c>
      <c r="AC6" s="81" t="s">
        <v>519</v>
      </c>
      <c r="AD6" s="81" t="s">
        <v>522</v>
      </c>
      <c r="AE6" s="78" t="s">
        <v>538</v>
      </c>
      <c r="AF6" s="80" t="s">
        <v>542</v>
      </c>
    </row>
    <row r="7" ht="24.95" customHeight="1" spans="1:32">
      <c r="A7" s="9" t="s">
        <v>779</v>
      </c>
      <c r="B7" s="5" t="s">
        <v>780</v>
      </c>
      <c r="C7" s="5"/>
      <c r="D7" s="5"/>
      <c r="E7" s="5"/>
      <c r="F7" s="5"/>
      <c r="G7" s="5">
        <v>15800</v>
      </c>
      <c r="H7" s="5">
        <f>SUM(H8:H11)</f>
        <v>15800</v>
      </c>
      <c r="I7" s="144">
        <f>SUM(I8:I10)</f>
        <v>1200</v>
      </c>
      <c r="J7" s="144">
        <f t="shared" ref="J7:M7" si="0">SUM(J8:J10)</f>
        <v>600</v>
      </c>
      <c r="K7" s="144">
        <f t="shared" si="0"/>
        <v>600</v>
      </c>
      <c r="L7" s="144">
        <f t="shared" si="0"/>
        <v>600</v>
      </c>
      <c r="M7" s="144">
        <f t="shared" si="0"/>
        <v>800</v>
      </c>
      <c r="N7" s="144">
        <f t="shared" ref="N7:AF7" si="1">SUM(N8:N10)</f>
        <v>1000</v>
      </c>
      <c r="O7" s="144">
        <f t="shared" si="1"/>
        <v>600</v>
      </c>
      <c r="P7" s="144">
        <f t="shared" si="1"/>
        <v>600</v>
      </c>
      <c r="Q7" s="144">
        <f t="shared" si="1"/>
        <v>600</v>
      </c>
      <c r="R7" s="144">
        <f t="shared" si="1"/>
        <v>600</v>
      </c>
      <c r="S7" s="144">
        <f t="shared" si="1"/>
        <v>600</v>
      </c>
      <c r="T7" s="144">
        <f t="shared" si="1"/>
        <v>600</v>
      </c>
      <c r="U7" s="144">
        <f t="shared" si="1"/>
        <v>600</v>
      </c>
      <c r="V7" s="144">
        <f t="shared" si="1"/>
        <v>600</v>
      </c>
      <c r="W7" s="144">
        <f t="shared" si="1"/>
        <v>600</v>
      </c>
      <c r="X7" s="144">
        <f t="shared" si="1"/>
        <v>600</v>
      </c>
      <c r="Y7" s="144">
        <f t="shared" si="1"/>
        <v>600</v>
      </c>
      <c r="Z7" s="144">
        <f t="shared" si="1"/>
        <v>600</v>
      </c>
      <c r="AA7" s="144">
        <f t="shared" si="1"/>
        <v>600</v>
      </c>
      <c r="AB7" s="144">
        <f t="shared" si="1"/>
        <v>600</v>
      </c>
      <c r="AC7" s="144">
        <f t="shared" si="1"/>
        <v>800</v>
      </c>
      <c r="AD7" s="144">
        <f t="shared" si="1"/>
        <v>600</v>
      </c>
      <c r="AE7" s="144">
        <f t="shared" si="1"/>
        <v>600</v>
      </c>
      <c r="AF7" s="144">
        <f t="shared" si="1"/>
        <v>600</v>
      </c>
    </row>
    <row r="8" ht="24.95" customHeight="1" spans="1:32">
      <c r="A8" s="5"/>
      <c r="B8" s="5" t="s">
        <v>781</v>
      </c>
      <c r="C8" s="5"/>
      <c r="D8" s="5"/>
      <c r="E8" s="5"/>
      <c r="F8" s="5"/>
      <c r="G8" s="5">
        <v>670</v>
      </c>
      <c r="H8" s="5">
        <f>SUM(I8:AF8)</f>
        <v>670</v>
      </c>
      <c r="I8" s="152">
        <v>120</v>
      </c>
      <c r="J8" s="152"/>
      <c r="K8" s="152">
        <v>100</v>
      </c>
      <c r="L8" s="152">
        <v>90</v>
      </c>
      <c r="M8" s="152"/>
      <c r="N8" s="8">
        <v>200</v>
      </c>
      <c r="O8" s="8"/>
      <c r="P8" s="8"/>
      <c r="Q8" s="8"/>
      <c r="R8" s="152"/>
      <c r="S8" s="8"/>
      <c r="T8" s="152"/>
      <c r="U8" s="152"/>
      <c r="V8" s="8"/>
      <c r="W8" s="8"/>
      <c r="X8" s="8"/>
      <c r="Y8" s="152"/>
      <c r="Z8" s="8">
        <v>80</v>
      </c>
      <c r="AA8" s="8"/>
      <c r="AB8" s="8"/>
      <c r="AC8" s="8">
        <v>80</v>
      </c>
      <c r="AD8" s="8"/>
      <c r="AE8" s="8"/>
      <c r="AF8" s="8"/>
    </row>
    <row r="9" ht="24.95" customHeight="1" spans="1:32">
      <c r="A9" s="5"/>
      <c r="B9" s="5" t="s">
        <v>782</v>
      </c>
      <c r="C9" s="5"/>
      <c r="D9" s="5"/>
      <c r="E9" s="5"/>
      <c r="F9" s="5"/>
      <c r="G9" s="5">
        <v>8290</v>
      </c>
      <c r="H9" s="5">
        <f>SUM(I9:AF9)</f>
        <v>8290</v>
      </c>
      <c r="I9" s="152">
        <v>480</v>
      </c>
      <c r="J9" s="152">
        <v>300</v>
      </c>
      <c r="K9" s="152">
        <v>200</v>
      </c>
      <c r="L9" s="152">
        <v>210</v>
      </c>
      <c r="M9" s="152">
        <v>560</v>
      </c>
      <c r="N9" s="8">
        <v>300</v>
      </c>
      <c r="O9" s="8">
        <v>300</v>
      </c>
      <c r="P9" s="8">
        <v>300</v>
      </c>
      <c r="Q9" s="8">
        <v>300</v>
      </c>
      <c r="R9" s="152">
        <v>360</v>
      </c>
      <c r="S9" s="8">
        <v>360</v>
      </c>
      <c r="T9" s="152">
        <v>360</v>
      </c>
      <c r="U9" s="8">
        <v>360</v>
      </c>
      <c r="V9" s="8">
        <v>420</v>
      </c>
      <c r="W9" s="8">
        <v>300</v>
      </c>
      <c r="X9" s="8">
        <v>360</v>
      </c>
      <c r="Y9" s="152">
        <v>360</v>
      </c>
      <c r="Z9" s="8">
        <v>280</v>
      </c>
      <c r="AA9" s="8">
        <v>360</v>
      </c>
      <c r="AB9" s="8">
        <v>300</v>
      </c>
      <c r="AC9" s="8">
        <v>320</v>
      </c>
      <c r="AD9" s="8">
        <v>360</v>
      </c>
      <c r="AE9" s="8">
        <v>420</v>
      </c>
      <c r="AF9" s="8">
        <v>420</v>
      </c>
    </row>
    <row r="10" ht="24.95" customHeight="1" spans="1:32">
      <c r="A10" s="5"/>
      <c r="B10" s="5" t="s">
        <v>783</v>
      </c>
      <c r="C10" s="5"/>
      <c r="D10" s="5"/>
      <c r="E10" s="5"/>
      <c r="F10" s="5"/>
      <c r="G10" s="5">
        <v>6840</v>
      </c>
      <c r="H10" s="5">
        <f>SUM(I10:AF10)</f>
        <v>6840</v>
      </c>
      <c r="I10" s="152">
        <v>600</v>
      </c>
      <c r="J10" s="152">
        <v>300</v>
      </c>
      <c r="K10" s="152">
        <v>300</v>
      </c>
      <c r="L10" s="152">
        <v>300</v>
      </c>
      <c r="M10" s="152">
        <v>240</v>
      </c>
      <c r="N10" s="8">
        <v>500</v>
      </c>
      <c r="O10" s="8">
        <v>300</v>
      </c>
      <c r="P10" s="8">
        <v>300</v>
      </c>
      <c r="Q10" s="8">
        <v>300</v>
      </c>
      <c r="R10" s="152">
        <v>240</v>
      </c>
      <c r="S10" s="8">
        <v>240</v>
      </c>
      <c r="T10" s="152">
        <v>240</v>
      </c>
      <c r="U10" s="152">
        <v>240</v>
      </c>
      <c r="V10" s="8">
        <v>180</v>
      </c>
      <c r="W10" s="8">
        <v>300</v>
      </c>
      <c r="X10" s="8">
        <v>240</v>
      </c>
      <c r="Y10" s="152">
        <v>240</v>
      </c>
      <c r="Z10" s="8">
        <v>240</v>
      </c>
      <c r="AA10" s="8">
        <v>240</v>
      </c>
      <c r="AB10" s="8">
        <v>300</v>
      </c>
      <c r="AC10" s="8">
        <v>400</v>
      </c>
      <c r="AD10" s="8">
        <v>240</v>
      </c>
      <c r="AE10" s="8">
        <v>180</v>
      </c>
      <c r="AF10" s="8">
        <v>180</v>
      </c>
    </row>
    <row r="11" ht="24.95" hidden="1" customHeight="1" spans="1:32">
      <c r="A11" s="5"/>
      <c r="B11" s="13" t="s">
        <v>784</v>
      </c>
      <c r="C11" s="13"/>
      <c r="D11" s="13"/>
      <c r="E11" s="13"/>
      <c r="F11" s="13"/>
      <c r="G11" s="13"/>
      <c r="H11" s="5"/>
      <c r="I11" s="153"/>
      <c r="J11" s="153"/>
      <c r="K11" s="153"/>
      <c r="L11" s="153"/>
      <c r="M11" s="153"/>
      <c r="N11" s="153"/>
      <c r="O11" s="153"/>
      <c r="P11" s="153"/>
      <c r="Q11" s="153"/>
      <c r="R11" s="153"/>
      <c r="S11" s="153"/>
      <c r="T11" s="153"/>
      <c r="U11" s="153"/>
      <c r="V11" s="153"/>
      <c r="W11" s="153"/>
      <c r="X11" s="153"/>
      <c r="Y11" s="153"/>
      <c r="Z11" s="153"/>
      <c r="AA11" s="153"/>
      <c r="AB11" s="153"/>
      <c r="AC11" s="153"/>
      <c r="AD11" s="153"/>
      <c r="AE11" s="153"/>
      <c r="AF11" s="153"/>
    </row>
    <row r="12" ht="55.5" hidden="1" customHeight="1" spans="1:32">
      <c r="A12" s="5" t="s">
        <v>785</v>
      </c>
      <c r="B12" s="71"/>
      <c r="C12" s="71"/>
      <c r="D12" s="71"/>
      <c r="E12" s="71"/>
      <c r="F12" s="71"/>
      <c r="G12" s="71"/>
      <c r="H12" s="71"/>
      <c r="I12" s="153"/>
      <c r="J12" s="153"/>
      <c r="K12" s="153"/>
      <c r="L12" s="153"/>
      <c r="M12" s="153"/>
      <c r="N12" s="153"/>
      <c r="O12" s="153"/>
      <c r="P12" s="153"/>
      <c r="Q12" s="153"/>
      <c r="R12" s="153"/>
      <c r="S12" s="153"/>
      <c r="T12" s="153"/>
      <c r="U12" s="153"/>
      <c r="V12" s="153"/>
      <c r="W12" s="153"/>
      <c r="X12" s="153"/>
      <c r="Y12" s="153"/>
      <c r="Z12" s="153"/>
      <c r="AA12" s="153"/>
      <c r="AB12" s="153"/>
      <c r="AC12" s="153"/>
      <c r="AD12" s="153"/>
      <c r="AE12" s="153"/>
      <c r="AF12" s="153"/>
    </row>
    <row r="13" ht="30" customHeight="1" spans="1:32">
      <c r="A13" s="9" t="s">
        <v>839</v>
      </c>
      <c r="B13" s="9" t="s">
        <v>664</v>
      </c>
      <c r="C13" s="5" t="s">
        <v>787</v>
      </c>
      <c r="D13" s="9" t="s">
        <v>876</v>
      </c>
      <c r="E13" s="5" t="s">
        <v>789</v>
      </c>
      <c r="F13" s="5" t="s">
        <v>790</v>
      </c>
      <c r="G13" s="5" t="s">
        <v>875</v>
      </c>
      <c r="H13" s="7" t="s">
        <v>777</v>
      </c>
      <c r="I13" s="90" t="s">
        <v>282</v>
      </c>
      <c r="J13" s="89" t="s">
        <v>288</v>
      </c>
      <c r="K13" s="91" t="s">
        <v>302</v>
      </c>
      <c r="L13" s="90" t="s">
        <v>305</v>
      </c>
      <c r="M13" s="89" t="s">
        <v>345</v>
      </c>
      <c r="N13" s="8" t="s">
        <v>366</v>
      </c>
      <c r="O13" s="92" t="s">
        <v>372</v>
      </c>
      <c r="P13" s="8" t="s">
        <v>377</v>
      </c>
      <c r="Q13" s="8" t="s">
        <v>383</v>
      </c>
      <c r="R13" s="8" t="s">
        <v>389</v>
      </c>
      <c r="S13" s="8" t="s">
        <v>395</v>
      </c>
      <c r="T13" s="8" t="s">
        <v>399</v>
      </c>
      <c r="U13" s="8" t="s">
        <v>418</v>
      </c>
      <c r="V13" s="8" t="s">
        <v>426</v>
      </c>
      <c r="W13" s="8" t="s">
        <v>447</v>
      </c>
      <c r="X13" s="8" t="s">
        <v>450</v>
      </c>
      <c r="Y13" s="8" t="s">
        <v>476</v>
      </c>
      <c r="Z13" s="8" t="s">
        <v>478</v>
      </c>
      <c r="AA13" s="8" t="s">
        <v>500</v>
      </c>
      <c r="AB13" s="81" t="s">
        <v>514</v>
      </c>
      <c r="AC13" s="81" t="s">
        <v>519</v>
      </c>
      <c r="AD13" s="81" t="s">
        <v>522</v>
      </c>
      <c r="AE13" s="78" t="s">
        <v>538</v>
      </c>
      <c r="AF13" s="80" t="s">
        <v>542</v>
      </c>
    </row>
    <row r="14" ht="30" customHeight="1" spans="1:32">
      <c r="A14" s="9" t="s">
        <v>792</v>
      </c>
      <c r="B14" s="15" t="s">
        <v>670</v>
      </c>
      <c r="C14" s="5" t="s">
        <v>793</v>
      </c>
      <c r="D14" s="5">
        <v>1</v>
      </c>
      <c r="E14" s="12" t="s">
        <v>877</v>
      </c>
      <c r="F14" s="5" t="s">
        <v>797</v>
      </c>
      <c r="G14" s="5">
        <v>0</v>
      </c>
      <c r="H14" s="5">
        <f>SUM(I14:AF14)</f>
        <v>0</v>
      </c>
      <c r="I14" s="153"/>
      <c r="J14" s="153"/>
      <c r="K14" s="153"/>
      <c r="L14" s="153"/>
      <c r="M14" s="153"/>
      <c r="N14" s="153"/>
      <c r="O14" s="77"/>
      <c r="P14" s="77"/>
      <c r="Q14" s="153"/>
      <c r="R14" s="77"/>
      <c r="S14" s="77"/>
      <c r="T14" s="77"/>
      <c r="U14" s="153"/>
      <c r="V14" s="153"/>
      <c r="W14" s="153"/>
      <c r="X14" s="153"/>
      <c r="Y14" s="153"/>
      <c r="Z14" s="153"/>
      <c r="AA14" s="153"/>
      <c r="AB14" s="153"/>
      <c r="AC14" s="153"/>
      <c r="AD14" s="153"/>
      <c r="AE14" s="153"/>
      <c r="AF14" s="153"/>
    </row>
    <row r="15" ht="30" customHeight="1" spans="1:32">
      <c r="A15" s="5"/>
      <c r="B15" s="18"/>
      <c r="C15" s="5"/>
      <c r="D15" s="5">
        <v>2</v>
      </c>
      <c r="E15" s="12" t="s">
        <v>878</v>
      </c>
      <c r="F15" s="5" t="s">
        <v>797</v>
      </c>
      <c r="G15" s="5">
        <v>0</v>
      </c>
      <c r="H15" s="5">
        <f>SUM(I15:AF15)</f>
        <v>0</v>
      </c>
      <c r="I15" s="153"/>
      <c r="J15" s="153"/>
      <c r="K15" s="153"/>
      <c r="L15" s="154"/>
      <c r="M15" s="153"/>
      <c r="N15" s="153"/>
      <c r="O15" s="77"/>
      <c r="P15" s="77"/>
      <c r="Q15" s="153"/>
      <c r="R15" s="77"/>
      <c r="S15" s="77"/>
      <c r="T15" s="77"/>
      <c r="U15" s="153"/>
      <c r="V15" s="153"/>
      <c r="W15" s="153"/>
      <c r="X15" s="153"/>
      <c r="Y15" s="153"/>
      <c r="Z15" s="153"/>
      <c r="AA15" s="153"/>
      <c r="AB15" s="153"/>
      <c r="AC15" s="153"/>
      <c r="AD15" s="153"/>
      <c r="AE15" s="153"/>
      <c r="AF15" s="153"/>
    </row>
    <row r="16" ht="30" customHeight="1" spans="1:32">
      <c r="A16" s="5"/>
      <c r="B16" s="18"/>
      <c r="C16" s="5"/>
      <c r="D16" s="5">
        <v>3</v>
      </c>
      <c r="E16" s="35" t="s">
        <v>879</v>
      </c>
      <c r="F16" s="5" t="s">
        <v>795</v>
      </c>
      <c r="G16" s="5">
        <v>30</v>
      </c>
      <c r="H16" s="5">
        <f>SUM(I16:AF16)</f>
        <v>0</v>
      </c>
      <c r="I16" s="91"/>
      <c r="J16" s="91"/>
      <c r="K16" s="91"/>
      <c r="L16" s="91"/>
      <c r="M16" s="91"/>
      <c r="N16" s="91"/>
      <c r="O16" s="91"/>
      <c r="P16" s="91"/>
      <c r="Q16" s="91"/>
      <c r="R16" s="91"/>
      <c r="S16" s="91"/>
      <c r="T16" s="91"/>
      <c r="U16" s="91"/>
      <c r="V16" s="91"/>
      <c r="W16" s="91"/>
      <c r="X16" s="91"/>
      <c r="Y16" s="91"/>
      <c r="Z16" s="91"/>
      <c r="AA16" s="91"/>
      <c r="AB16" s="91"/>
      <c r="AC16" s="91"/>
      <c r="AD16" s="91"/>
      <c r="AE16" s="91"/>
      <c r="AF16" s="91"/>
    </row>
    <row r="17" ht="30" customHeight="1" spans="1:32">
      <c r="A17" s="5"/>
      <c r="B17" s="18"/>
      <c r="C17" s="5"/>
      <c r="D17" s="5">
        <v>4</v>
      </c>
      <c r="E17" s="35" t="s">
        <v>880</v>
      </c>
      <c r="F17" s="7" t="s">
        <v>678</v>
      </c>
      <c r="G17" s="5">
        <v>30</v>
      </c>
      <c r="H17" s="5">
        <f>SUM(I17:AF17)</f>
        <v>0</v>
      </c>
      <c r="I17" s="91"/>
      <c r="J17" s="91"/>
      <c r="K17" s="91"/>
      <c r="L17" s="91"/>
      <c r="M17" s="91"/>
      <c r="N17" s="91"/>
      <c r="O17" s="91"/>
      <c r="P17" s="91"/>
      <c r="Q17" s="91"/>
      <c r="R17" s="91"/>
      <c r="S17" s="91"/>
      <c r="T17" s="91"/>
      <c r="U17" s="91"/>
      <c r="V17" s="91"/>
      <c r="W17" s="91"/>
      <c r="X17" s="91"/>
      <c r="Y17" s="91"/>
      <c r="Z17" s="91"/>
      <c r="AA17" s="91"/>
      <c r="AB17" s="91"/>
      <c r="AC17" s="91"/>
      <c r="AD17" s="91"/>
      <c r="AE17" s="91"/>
      <c r="AF17" s="91"/>
    </row>
    <row r="18" ht="30" customHeight="1" spans="1:32">
      <c r="A18" s="5"/>
      <c r="B18" s="18"/>
      <c r="C18" s="5" t="s">
        <v>801</v>
      </c>
      <c r="D18" s="5">
        <v>5</v>
      </c>
      <c r="E18" s="29" t="s">
        <v>802</v>
      </c>
      <c r="F18" s="28" t="s">
        <v>715</v>
      </c>
      <c r="G18" s="26">
        <v>100</v>
      </c>
      <c r="H18" s="26">
        <v>100</v>
      </c>
      <c r="I18" s="26">
        <v>100</v>
      </c>
      <c r="J18" s="26">
        <v>100</v>
      </c>
      <c r="K18" s="26">
        <v>100</v>
      </c>
      <c r="L18" s="26">
        <v>100</v>
      </c>
      <c r="M18" s="26">
        <v>100</v>
      </c>
      <c r="N18" s="26">
        <v>100</v>
      </c>
      <c r="O18" s="26">
        <v>100</v>
      </c>
      <c r="P18" s="26">
        <v>100</v>
      </c>
      <c r="Q18" s="26">
        <v>100</v>
      </c>
      <c r="R18" s="26">
        <v>100</v>
      </c>
      <c r="S18" s="26">
        <v>100</v>
      </c>
      <c r="T18" s="26">
        <v>100</v>
      </c>
      <c r="U18" s="26">
        <v>100</v>
      </c>
      <c r="V18" s="26">
        <v>100</v>
      </c>
      <c r="W18" s="26">
        <v>100</v>
      </c>
      <c r="X18" s="26">
        <v>100</v>
      </c>
      <c r="Y18" s="26">
        <v>100</v>
      </c>
      <c r="Z18" s="26">
        <v>100</v>
      </c>
      <c r="AA18" s="26">
        <v>100</v>
      </c>
      <c r="AB18" s="26">
        <v>100</v>
      </c>
      <c r="AC18" s="26">
        <v>100</v>
      </c>
      <c r="AD18" s="26">
        <v>100</v>
      </c>
      <c r="AE18" s="26">
        <v>100</v>
      </c>
      <c r="AF18" s="26">
        <v>100</v>
      </c>
    </row>
    <row r="19" ht="30" customHeight="1" spans="1:32">
      <c r="A19" s="5"/>
      <c r="B19" s="18"/>
      <c r="C19" s="5"/>
      <c r="D19" s="5">
        <v>6</v>
      </c>
      <c r="E19" s="27" t="s">
        <v>853</v>
      </c>
      <c r="F19" s="28" t="s">
        <v>715</v>
      </c>
      <c r="G19" s="26">
        <v>100</v>
      </c>
      <c r="H19" s="26">
        <v>100</v>
      </c>
      <c r="I19" s="26">
        <v>100</v>
      </c>
      <c r="J19" s="26">
        <v>100</v>
      </c>
      <c r="K19" s="26">
        <v>100</v>
      </c>
      <c r="L19" s="26">
        <v>100</v>
      </c>
      <c r="M19" s="26">
        <v>100</v>
      </c>
      <c r="N19" s="26">
        <v>100</v>
      </c>
      <c r="O19" s="26">
        <v>100</v>
      </c>
      <c r="P19" s="26">
        <v>100</v>
      </c>
      <c r="Q19" s="26">
        <v>100</v>
      </c>
      <c r="R19" s="26">
        <v>100</v>
      </c>
      <c r="S19" s="26">
        <v>100</v>
      </c>
      <c r="T19" s="26">
        <v>100</v>
      </c>
      <c r="U19" s="26">
        <v>100</v>
      </c>
      <c r="V19" s="26">
        <v>100</v>
      </c>
      <c r="W19" s="26">
        <v>100</v>
      </c>
      <c r="X19" s="26">
        <v>100</v>
      </c>
      <c r="Y19" s="26">
        <v>100</v>
      </c>
      <c r="Z19" s="26">
        <v>100</v>
      </c>
      <c r="AA19" s="26">
        <v>100</v>
      </c>
      <c r="AB19" s="26">
        <v>100</v>
      </c>
      <c r="AC19" s="26">
        <v>100</v>
      </c>
      <c r="AD19" s="26">
        <v>100</v>
      </c>
      <c r="AE19" s="26">
        <v>100</v>
      </c>
      <c r="AF19" s="26">
        <v>100</v>
      </c>
    </row>
    <row r="20" ht="30" customHeight="1" spans="1:32">
      <c r="A20" s="5"/>
      <c r="B20" s="18"/>
      <c r="C20" s="5" t="s">
        <v>804</v>
      </c>
      <c r="D20" s="5">
        <v>7</v>
      </c>
      <c r="E20" s="27" t="s">
        <v>854</v>
      </c>
      <c r="F20" s="28" t="s">
        <v>715</v>
      </c>
      <c r="G20" s="28" t="s">
        <v>855</v>
      </c>
      <c r="H20" s="28" t="s">
        <v>855</v>
      </c>
      <c r="I20" s="28" t="s">
        <v>855</v>
      </c>
      <c r="J20" s="28" t="s">
        <v>855</v>
      </c>
      <c r="K20" s="28" t="s">
        <v>855</v>
      </c>
      <c r="L20" s="28" t="s">
        <v>855</v>
      </c>
      <c r="M20" s="28" t="s">
        <v>855</v>
      </c>
      <c r="N20" s="28" t="s">
        <v>855</v>
      </c>
      <c r="O20" s="28" t="s">
        <v>855</v>
      </c>
      <c r="P20" s="28" t="s">
        <v>855</v>
      </c>
      <c r="Q20" s="28" t="s">
        <v>855</v>
      </c>
      <c r="R20" s="28" t="s">
        <v>855</v>
      </c>
      <c r="S20" s="28" t="s">
        <v>855</v>
      </c>
      <c r="T20" s="28" t="s">
        <v>855</v>
      </c>
      <c r="U20" s="28" t="s">
        <v>855</v>
      </c>
      <c r="V20" s="28" t="s">
        <v>855</v>
      </c>
      <c r="W20" s="28" t="s">
        <v>855</v>
      </c>
      <c r="X20" s="28" t="s">
        <v>855</v>
      </c>
      <c r="Y20" s="28" t="s">
        <v>855</v>
      </c>
      <c r="Z20" s="28" t="s">
        <v>855</v>
      </c>
      <c r="AA20" s="28" t="s">
        <v>855</v>
      </c>
      <c r="AB20" s="28" t="s">
        <v>855</v>
      </c>
      <c r="AC20" s="28" t="s">
        <v>855</v>
      </c>
      <c r="AD20" s="28" t="s">
        <v>855</v>
      </c>
      <c r="AE20" s="28" t="s">
        <v>855</v>
      </c>
      <c r="AF20" s="28" t="s">
        <v>855</v>
      </c>
    </row>
    <row r="21" ht="30" customHeight="1" spans="1:32">
      <c r="A21" s="5"/>
      <c r="B21" s="18"/>
      <c r="C21" s="5"/>
      <c r="D21" s="5">
        <v>8</v>
      </c>
      <c r="E21" s="29" t="s">
        <v>856</v>
      </c>
      <c r="F21" s="28" t="s">
        <v>715</v>
      </c>
      <c r="G21" s="26">
        <v>100</v>
      </c>
      <c r="H21" s="26">
        <v>100</v>
      </c>
      <c r="I21" s="26">
        <v>100</v>
      </c>
      <c r="J21" s="26">
        <v>100</v>
      </c>
      <c r="K21" s="26">
        <v>100</v>
      </c>
      <c r="L21" s="26">
        <v>100</v>
      </c>
      <c r="M21" s="26">
        <v>100</v>
      </c>
      <c r="N21" s="26">
        <v>100</v>
      </c>
      <c r="O21" s="26">
        <v>100</v>
      </c>
      <c r="P21" s="26">
        <v>100</v>
      </c>
      <c r="Q21" s="26">
        <v>100</v>
      </c>
      <c r="R21" s="26">
        <v>100</v>
      </c>
      <c r="S21" s="26">
        <v>100</v>
      </c>
      <c r="T21" s="26">
        <v>100</v>
      </c>
      <c r="U21" s="26">
        <v>100</v>
      </c>
      <c r="V21" s="26">
        <v>100</v>
      </c>
      <c r="W21" s="26">
        <v>100</v>
      </c>
      <c r="X21" s="26">
        <v>100</v>
      </c>
      <c r="Y21" s="26">
        <v>100</v>
      </c>
      <c r="Z21" s="26">
        <v>100</v>
      </c>
      <c r="AA21" s="26">
        <v>100</v>
      </c>
      <c r="AB21" s="26">
        <v>100</v>
      </c>
      <c r="AC21" s="26">
        <v>100</v>
      </c>
      <c r="AD21" s="26">
        <v>100</v>
      </c>
      <c r="AE21" s="26">
        <v>100</v>
      </c>
      <c r="AF21" s="26">
        <v>100</v>
      </c>
    </row>
    <row r="22" ht="30" customHeight="1" spans="1:32">
      <c r="A22" s="5"/>
      <c r="B22" s="22"/>
      <c r="C22" s="5" t="s">
        <v>857</v>
      </c>
      <c r="D22" s="5">
        <v>9</v>
      </c>
      <c r="E22" s="27" t="s">
        <v>814</v>
      </c>
      <c r="F22" s="28" t="s">
        <v>828</v>
      </c>
      <c r="G22" s="28" t="s">
        <v>825</v>
      </c>
      <c r="H22" s="30" t="s">
        <v>29</v>
      </c>
      <c r="I22" s="30" t="s">
        <v>29</v>
      </c>
      <c r="J22" s="30" t="s">
        <v>29</v>
      </c>
      <c r="K22" s="30" t="s">
        <v>29</v>
      </c>
      <c r="L22" s="30" t="s">
        <v>29</v>
      </c>
      <c r="M22" s="30" t="s">
        <v>29</v>
      </c>
      <c r="N22" s="30" t="s">
        <v>29</v>
      </c>
      <c r="O22" s="30" t="s">
        <v>29</v>
      </c>
      <c r="P22" s="30" t="s">
        <v>29</v>
      </c>
      <c r="Q22" s="30" t="s">
        <v>29</v>
      </c>
      <c r="R22" s="30" t="s">
        <v>29</v>
      </c>
      <c r="S22" s="30" t="s">
        <v>29</v>
      </c>
      <c r="T22" s="30" t="s">
        <v>29</v>
      </c>
      <c r="U22" s="30" t="s">
        <v>29</v>
      </c>
      <c r="V22" s="30" t="s">
        <v>29</v>
      </c>
      <c r="W22" s="30" t="s">
        <v>29</v>
      </c>
      <c r="X22" s="30" t="s">
        <v>29</v>
      </c>
      <c r="Y22" s="30" t="s">
        <v>29</v>
      </c>
      <c r="Z22" s="30" t="s">
        <v>29</v>
      </c>
      <c r="AA22" s="30" t="s">
        <v>29</v>
      </c>
      <c r="AB22" s="30" t="s">
        <v>29</v>
      </c>
      <c r="AC22" s="30" t="s">
        <v>29</v>
      </c>
      <c r="AD22" s="30" t="s">
        <v>29</v>
      </c>
      <c r="AE22" s="30" t="s">
        <v>29</v>
      </c>
      <c r="AF22" s="30" t="s">
        <v>29</v>
      </c>
    </row>
    <row r="23" ht="30" customHeight="1" spans="1:32">
      <c r="A23" s="5"/>
      <c r="B23" s="9" t="s">
        <v>734</v>
      </c>
      <c r="C23" s="9" t="s">
        <v>859</v>
      </c>
      <c r="D23" s="5">
        <v>10</v>
      </c>
      <c r="E23" s="148" t="s">
        <v>818</v>
      </c>
      <c r="F23" s="5" t="s">
        <v>843</v>
      </c>
      <c r="G23" s="5">
        <v>8.7</v>
      </c>
      <c r="H23" s="5">
        <f>SUM(I23:AF23)</f>
        <v>0</v>
      </c>
      <c r="I23" s="5"/>
      <c r="J23" s="5"/>
      <c r="K23" s="5"/>
      <c r="L23" s="5"/>
      <c r="M23" s="5"/>
      <c r="N23" s="5"/>
      <c r="O23" s="5"/>
      <c r="P23" s="5"/>
      <c r="Q23" s="5"/>
      <c r="R23" s="5"/>
      <c r="S23" s="5"/>
      <c r="T23" s="5"/>
      <c r="U23" s="5"/>
      <c r="V23" s="5"/>
      <c r="W23" s="5"/>
      <c r="X23" s="70"/>
      <c r="Y23" s="70"/>
      <c r="Z23" s="70"/>
      <c r="AA23" s="70"/>
      <c r="AB23" s="70"/>
      <c r="AC23" s="70"/>
      <c r="AD23" s="70"/>
      <c r="AE23" s="70"/>
      <c r="AF23" s="70"/>
    </row>
    <row r="24" ht="30" customHeight="1" spans="1:32">
      <c r="A24" s="5"/>
      <c r="B24" s="7"/>
      <c r="C24" s="9" t="s">
        <v>862</v>
      </c>
      <c r="D24" s="5">
        <v>11</v>
      </c>
      <c r="E24" s="12" t="s">
        <v>881</v>
      </c>
      <c r="F24" s="5" t="s">
        <v>864</v>
      </c>
      <c r="G24" s="5">
        <v>421.6</v>
      </c>
      <c r="H24" s="5">
        <f>SUM(I24:AF24)</f>
        <v>0</v>
      </c>
      <c r="I24" s="5"/>
      <c r="J24" s="5"/>
      <c r="K24" s="5"/>
      <c r="L24" s="5"/>
      <c r="M24" s="5"/>
      <c r="N24" s="5"/>
      <c r="O24" s="5"/>
      <c r="P24" s="5"/>
      <c r="Q24" s="5"/>
      <c r="R24" s="5"/>
      <c r="S24" s="5"/>
      <c r="T24" s="5"/>
      <c r="U24" s="5"/>
      <c r="V24" s="5"/>
      <c r="W24" s="5"/>
      <c r="X24" s="70"/>
      <c r="Y24" s="70"/>
      <c r="Z24" s="70"/>
      <c r="AA24" s="70"/>
      <c r="AB24" s="70"/>
      <c r="AC24" s="70"/>
      <c r="AD24" s="70"/>
      <c r="AE24" s="70"/>
      <c r="AF24" s="70"/>
    </row>
    <row r="25" ht="30" customHeight="1" spans="1:32">
      <c r="A25" s="5"/>
      <c r="B25" s="7"/>
      <c r="C25" s="9" t="s">
        <v>865</v>
      </c>
      <c r="D25" s="5">
        <v>12</v>
      </c>
      <c r="E25" s="148" t="s">
        <v>882</v>
      </c>
      <c r="F25" s="5" t="s">
        <v>883</v>
      </c>
      <c r="G25" s="5">
        <v>70</v>
      </c>
      <c r="H25" s="5">
        <f>SUM(I25:AF25)</f>
        <v>0</v>
      </c>
      <c r="I25" s="155"/>
      <c r="J25" s="155"/>
      <c r="K25" s="155"/>
      <c r="L25" s="156"/>
      <c r="M25" s="155"/>
      <c r="N25" s="10"/>
      <c r="O25" s="156"/>
      <c r="P25" s="59"/>
      <c r="Q25" s="155"/>
      <c r="R25" s="157"/>
      <c r="S25" s="157"/>
      <c r="T25" s="157"/>
      <c r="U25" s="156"/>
      <c r="V25" s="10"/>
      <c r="W25" s="59"/>
      <c r="X25" s="157"/>
      <c r="Y25" s="156"/>
      <c r="Z25" s="156"/>
      <c r="AA25" s="10"/>
      <c r="AB25" s="10"/>
      <c r="AC25" s="59"/>
      <c r="AD25" s="156"/>
      <c r="AE25" s="101"/>
      <c r="AF25" s="10"/>
    </row>
    <row r="26" ht="30" customHeight="1" spans="1:32">
      <c r="A26" s="5"/>
      <c r="B26" s="7"/>
      <c r="C26" s="9" t="s">
        <v>884</v>
      </c>
      <c r="D26" s="5">
        <v>13</v>
      </c>
      <c r="E26" s="37" t="s">
        <v>827</v>
      </c>
      <c r="F26" s="38" t="s">
        <v>828</v>
      </c>
      <c r="G26" s="38" t="s">
        <v>825</v>
      </c>
      <c r="H26" s="38" t="s">
        <v>825</v>
      </c>
      <c r="I26" s="38" t="s">
        <v>825</v>
      </c>
      <c r="J26" s="38" t="s">
        <v>825</v>
      </c>
      <c r="K26" s="38" t="s">
        <v>825</v>
      </c>
      <c r="L26" s="38" t="s">
        <v>825</v>
      </c>
      <c r="M26" s="38" t="s">
        <v>825</v>
      </c>
      <c r="N26" s="38" t="s">
        <v>825</v>
      </c>
      <c r="O26" s="38" t="s">
        <v>825</v>
      </c>
      <c r="P26" s="38" t="s">
        <v>825</v>
      </c>
      <c r="Q26" s="38" t="s">
        <v>825</v>
      </c>
      <c r="R26" s="38" t="s">
        <v>825</v>
      </c>
      <c r="S26" s="38" t="s">
        <v>825</v>
      </c>
      <c r="T26" s="38" t="s">
        <v>825</v>
      </c>
      <c r="U26" s="38" t="s">
        <v>825</v>
      </c>
      <c r="V26" s="38" t="s">
        <v>825</v>
      </c>
      <c r="W26" s="38" t="s">
        <v>825</v>
      </c>
      <c r="X26" s="49" t="s">
        <v>825</v>
      </c>
      <c r="Y26" s="49" t="s">
        <v>825</v>
      </c>
      <c r="Z26" s="49" t="s">
        <v>825</v>
      </c>
      <c r="AA26" s="49" t="s">
        <v>825</v>
      </c>
      <c r="AB26" s="49" t="s">
        <v>825</v>
      </c>
      <c r="AC26" s="49" t="s">
        <v>825</v>
      </c>
      <c r="AD26" s="49" t="s">
        <v>825</v>
      </c>
      <c r="AE26" s="49" t="s">
        <v>825</v>
      </c>
      <c r="AF26" s="49" t="s">
        <v>825</v>
      </c>
    </row>
    <row r="27" ht="30" customHeight="1" spans="1:32">
      <c r="A27" s="5"/>
      <c r="B27" s="9" t="s">
        <v>829</v>
      </c>
      <c r="C27" s="9" t="s">
        <v>830</v>
      </c>
      <c r="D27" s="5">
        <v>14</v>
      </c>
      <c r="E27" s="12" t="s">
        <v>831</v>
      </c>
      <c r="F27" s="5" t="s">
        <v>715</v>
      </c>
      <c r="G27" s="5" t="s">
        <v>885</v>
      </c>
      <c r="H27" s="28" t="s">
        <v>832</v>
      </c>
      <c r="I27" s="28" t="s">
        <v>832</v>
      </c>
      <c r="J27" s="28" t="s">
        <v>832</v>
      </c>
      <c r="K27" s="28" t="s">
        <v>832</v>
      </c>
      <c r="L27" s="28" t="s">
        <v>832</v>
      </c>
      <c r="M27" s="28" t="s">
        <v>832</v>
      </c>
      <c r="N27" s="28" t="s">
        <v>832</v>
      </c>
      <c r="O27" s="28" t="s">
        <v>832</v>
      </c>
      <c r="P27" s="28" t="s">
        <v>832</v>
      </c>
      <c r="Q27" s="28" t="s">
        <v>832</v>
      </c>
      <c r="R27" s="28" t="s">
        <v>832</v>
      </c>
      <c r="S27" s="28" t="s">
        <v>832</v>
      </c>
      <c r="T27" s="28" t="s">
        <v>832</v>
      </c>
      <c r="U27" s="28" t="s">
        <v>832</v>
      </c>
      <c r="V27" s="28" t="s">
        <v>832</v>
      </c>
      <c r="W27" s="28" t="s">
        <v>832</v>
      </c>
      <c r="X27" s="28" t="s">
        <v>832</v>
      </c>
      <c r="Y27" s="28" t="s">
        <v>832</v>
      </c>
      <c r="Z27" s="28" t="s">
        <v>832</v>
      </c>
      <c r="AA27" s="28" t="s">
        <v>832</v>
      </c>
      <c r="AB27" s="28" t="s">
        <v>832</v>
      </c>
      <c r="AC27" s="28" t="s">
        <v>832</v>
      </c>
      <c r="AD27" s="28" t="s">
        <v>832</v>
      </c>
      <c r="AE27" s="28" t="s">
        <v>832</v>
      </c>
      <c r="AF27" s="28" t="s">
        <v>832</v>
      </c>
    </row>
    <row r="28" ht="24.95" hidden="1" customHeight="1" spans="1:32">
      <c r="A28" s="39" t="s">
        <v>833</v>
      </c>
      <c r="B28" s="39"/>
      <c r="C28" s="39"/>
      <c r="D28" s="39"/>
      <c r="E28" s="39"/>
      <c r="F28" s="39"/>
      <c r="G28" s="39"/>
      <c r="H28" s="39"/>
    </row>
    <row r="29" spans="1:32">
      <c r="A29" s="40"/>
      <c r="B29" s="40"/>
      <c r="C29" s="40"/>
      <c r="D29" s="41"/>
      <c r="E29" s="40"/>
      <c r="F29" s="40"/>
      <c r="G29" s="40"/>
      <c r="H29" s="158"/>
    </row>
    <row r="30" ht="18" spans="1:32">
      <c r="A30" s="40"/>
      <c r="B30" s="40"/>
      <c r="C30" s="40"/>
      <c r="D30" s="41"/>
      <c r="E30" s="40"/>
      <c r="F30" s="40"/>
      <c r="G30" s="40"/>
      <c r="H30" s="158"/>
    </row>
  </sheetData>
  <mergeCells count="19">
    <mergeCell ref="A1:B1"/>
    <mergeCell ref="A2:V2"/>
    <mergeCell ref="A3:F3"/>
    <mergeCell ref="A4:F4"/>
    <mergeCell ref="A5:F5"/>
    <mergeCell ref="A6:F6"/>
    <mergeCell ref="B7:F7"/>
    <mergeCell ref="B8:F8"/>
    <mergeCell ref="B9:F9"/>
    <mergeCell ref="B10:F10"/>
    <mergeCell ref="B11:F11"/>
    <mergeCell ref="A28:H28"/>
    <mergeCell ref="A7:A11"/>
    <mergeCell ref="A14:A27"/>
    <mergeCell ref="B14:B22"/>
    <mergeCell ref="B23:B26"/>
    <mergeCell ref="C14:C17"/>
    <mergeCell ref="C18:C19"/>
    <mergeCell ref="C20:C21"/>
  </mergeCells>
  <printOptions horizontalCentered="1"/>
  <pageMargins left="0.708661417322835" right="0.708661417322835" top="0.748031496062992" bottom="0.748031496062992" header="0.31496062992126" footer="0.31496062992126"/>
  <pageSetup paperSize="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1"/>
  <sheetViews>
    <sheetView workbookViewId="0">
      <selection activeCell="E30" sqref="E30"/>
    </sheetView>
  </sheetViews>
  <sheetFormatPr defaultColWidth="9" defaultRowHeight="19.5" outlineLevelCol="7"/>
  <cols>
    <col min="1" max="1" width="5.125" style="1" customWidth="1"/>
    <col min="2" max="2" width="6.75" style="1" customWidth="1"/>
    <col min="3" max="3" width="12.375" style="1" customWidth="1"/>
    <col min="4" max="4" width="5.625" style="2" customWidth="1"/>
    <col min="5" max="5" width="36.375" style="1" customWidth="1"/>
    <col min="6" max="6" width="7.625" style="1" customWidth="1"/>
    <col min="7" max="7" width="6.625" style="2" customWidth="1"/>
    <col min="8" max="8" width="6.625" style="1" customWidth="1"/>
    <col min="9" max="16384" width="9" style="1"/>
  </cols>
  <sheetData>
    <row r="1" spans="1:8">
      <c r="A1" s="3" t="s">
        <v>886</v>
      </c>
      <c r="B1" s="3"/>
    </row>
    <row r="2" ht="21" customHeight="1" spans="1:8">
      <c r="A2" s="4" t="s">
        <v>887</v>
      </c>
      <c r="B2" s="4"/>
      <c r="C2" s="4"/>
      <c r="D2" s="4"/>
      <c r="E2" s="4"/>
      <c r="F2" s="4"/>
      <c r="G2" s="4"/>
      <c r="H2" s="4"/>
    </row>
    <row r="3" ht="24.95" hidden="1" customHeight="1" spans="1:8">
      <c r="A3" s="5" t="s">
        <v>770</v>
      </c>
      <c r="B3" s="5"/>
      <c r="C3" s="5"/>
      <c r="D3" s="5"/>
      <c r="E3" s="5"/>
      <c r="F3" s="5"/>
      <c r="G3" s="5" t="s">
        <v>771</v>
      </c>
    </row>
    <row r="4" ht="24.95" hidden="1" customHeight="1" spans="1:8">
      <c r="A4" s="5" t="s">
        <v>772</v>
      </c>
      <c r="B4" s="5"/>
      <c r="C4" s="5"/>
      <c r="D4" s="5"/>
      <c r="E4" s="5"/>
      <c r="F4" s="5"/>
      <c r="G4" s="5" t="s">
        <v>773</v>
      </c>
    </row>
    <row r="5" ht="24.95" hidden="1" customHeight="1" spans="1:8">
      <c r="A5" s="5" t="s">
        <v>774</v>
      </c>
      <c r="B5" s="5"/>
      <c r="C5" s="5"/>
      <c r="D5" s="5"/>
      <c r="E5" s="5"/>
      <c r="F5" s="5"/>
      <c r="G5" s="6" t="s">
        <v>775</v>
      </c>
    </row>
    <row r="6" ht="24.95" customHeight="1" spans="1:8">
      <c r="A6" s="5" t="s">
        <v>888</v>
      </c>
      <c r="B6" s="5"/>
      <c r="C6" s="5"/>
      <c r="D6" s="5"/>
      <c r="E6" s="5"/>
      <c r="F6" s="5"/>
      <c r="G6" s="7" t="s">
        <v>777</v>
      </c>
      <c r="H6" s="144" t="s">
        <v>889</v>
      </c>
    </row>
    <row r="7" ht="20.1" customHeight="1" spans="1:8">
      <c r="A7" s="9" t="s">
        <v>779</v>
      </c>
      <c r="B7" s="5" t="s">
        <v>780</v>
      </c>
      <c r="C7" s="5"/>
      <c r="D7" s="5"/>
      <c r="E7" s="5"/>
      <c r="F7" s="5"/>
      <c r="G7" s="5">
        <f>SUM(G8:G10)</f>
        <v>4026</v>
      </c>
      <c r="H7" s="57">
        <f t="shared" ref="H7" si="0">SUM(H8:H10)</f>
        <v>4026</v>
      </c>
    </row>
    <row r="8" ht="20.1" customHeight="1" spans="1:8">
      <c r="A8" s="5"/>
      <c r="B8" s="5" t="s">
        <v>781</v>
      </c>
      <c r="C8" s="5"/>
      <c r="D8" s="5"/>
      <c r="E8" s="5"/>
      <c r="F8" s="5"/>
      <c r="G8" s="5">
        <f>SUM(H8)</f>
        <v>4026</v>
      </c>
      <c r="H8" s="144">
        <v>4026</v>
      </c>
    </row>
    <row r="9" ht="20.1" customHeight="1" spans="1:8">
      <c r="A9" s="5"/>
      <c r="B9" s="5" t="s">
        <v>782</v>
      </c>
      <c r="C9" s="5"/>
      <c r="D9" s="5"/>
      <c r="E9" s="5"/>
      <c r="F9" s="5"/>
      <c r="G9" s="5"/>
      <c r="H9" s="12"/>
    </row>
    <row r="10" ht="20.1" customHeight="1" spans="1:8">
      <c r="A10" s="5"/>
      <c r="B10" s="5" t="s">
        <v>783</v>
      </c>
      <c r="C10" s="5"/>
      <c r="D10" s="5"/>
      <c r="E10" s="5"/>
      <c r="F10" s="5"/>
      <c r="G10" s="5"/>
      <c r="H10" s="12"/>
    </row>
    <row r="11" ht="24.95" hidden="1" customHeight="1" spans="1:8">
      <c r="A11" s="5"/>
      <c r="B11" s="13" t="s">
        <v>784</v>
      </c>
      <c r="C11" s="13"/>
      <c r="D11" s="13"/>
      <c r="E11" s="13"/>
      <c r="F11" s="13"/>
      <c r="G11" s="5" t="e">
        <f>SUM(#REF!,#REF!,#REF!,#REF!,#REF!,#REF!,#REF!,#REF!)</f>
        <v>#REF!</v>
      </c>
      <c r="H11" s="12"/>
    </row>
    <row r="12" ht="47.25" hidden="1" customHeight="1" spans="1:8">
      <c r="A12" s="5" t="s">
        <v>785</v>
      </c>
      <c r="B12" s="14" t="s">
        <v>890</v>
      </c>
      <c r="C12" s="14"/>
      <c r="D12" s="14"/>
      <c r="E12" s="14"/>
      <c r="F12" s="14"/>
      <c r="G12" s="14"/>
      <c r="H12" s="12"/>
    </row>
    <row r="13" ht="27.95" customHeight="1" spans="1:8">
      <c r="A13" s="9" t="s">
        <v>839</v>
      </c>
      <c r="B13" s="9" t="s">
        <v>664</v>
      </c>
      <c r="C13" s="7" t="s">
        <v>787</v>
      </c>
      <c r="D13" s="144" t="s">
        <v>788</v>
      </c>
      <c r="E13" s="144" t="s">
        <v>789</v>
      </c>
      <c r="F13" s="144" t="s">
        <v>790</v>
      </c>
      <c r="G13" s="146" t="s">
        <v>777</v>
      </c>
      <c r="H13" s="144" t="s">
        <v>889</v>
      </c>
    </row>
    <row r="14" ht="27.95" customHeight="1" spans="1:8">
      <c r="A14" s="9" t="s">
        <v>792</v>
      </c>
      <c r="B14" s="15" t="s">
        <v>670</v>
      </c>
      <c r="C14" s="5" t="s">
        <v>793</v>
      </c>
      <c r="D14" s="5">
        <v>1</v>
      </c>
      <c r="E14" s="147" t="s">
        <v>891</v>
      </c>
      <c r="F14" s="7" t="s">
        <v>678</v>
      </c>
      <c r="G14" s="5">
        <f>SUM(H14)</f>
        <v>0</v>
      </c>
      <c r="H14" s="70"/>
    </row>
    <row r="15" s="88" customFormat="1" ht="27.95" customHeight="1" spans="1:8">
      <c r="A15" s="5"/>
      <c r="B15" s="113"/>
      <c r="C15" s="5"/>
      <c r="D15" s="69">
        <v>2</v>
      </c>
      <c r="E15" s="147" t="s">
        <v>892</v>
      </c>
      <c r="F15" s="7" t="s">
        <v>678</v>
      </c>
      <c r="G15" s="115"/>
      <c r="H15" s="115"/>
    </row>
    <row r="16" ht="27.95" customHeight="1" spans="1:8">
      <c r="A16" s="5"/>
      <c r="B16" s="113"/>
      <c r="C16" s="5"/>
      <c r="D16" s="5">
        <v>3</v>
      </c>
      <c r="E16" s="23" t="s">
        <v>893</v>
      </c>
      <c r="F16" s="7" t="s">
        <v>678</v>
      </c>
      <c r="G16" s="5"/>
      <c r="H16" s="69"/>
    </row>
    <row r="17" ht="27.95" customHeight="1" spans="1:8">
      <c r="A17" s="5"/>
      <c r="B17" s="113"/>
      <c r="C17" s="5" t="s">
        <v>801</v>
      </c>
      <c r="D17" s="69">
        <v>4</v>
      </c>
      <c r="E17" s="29" t="s">
        <v>802</v>
      </c>
      <c r="F17" s="7" t="s">
        <v>715</v>
      </c>
      <c r="G17" s="26">
        <v>100</v>
      </c>
      <c r="H17" s="26">
        <v>100</v>
      </c>
    </row>
    <row r="18" ht="27.95" customHeight="1" spans="1:8">
      <c r="A18" s="5"/>
      <c r="B18" s="113"/>
      <c r="C18" s="5"/>
      <c r="D18" s="5">
        <v>5</v>
      </c>
      <c r="E18" s="27" t="s">
        <v>853</v>
      </c>
      <c r="F18" s="7" t="s">
        <v>715</v>
      </c>
      <c r="G18" s="26">
        <v>100</v>
      </c>
      <c r="H18" s="26">
        <v>100</v>
      </c>
    </row>
    <row r="19" ht="27.95" customHeight="1" spans="1:8">
      <c r="A19" s="5"/>
      <c r="B19" s="113"/>
      <c r="C19" s="5" t="s">
        <v>804</v>
      </c>
      <c r="D19" s="69">
        <v>6</v>
      </c>
      <c r="E19" s="27" t="s">
        <v>854</v>
      </c>
      <c r="F19" s="7" t="s">
        <v>715</v>
      </c>
      <c r="G19" s="28" t="s">
        <v>855</v>
      </c>
      <c r="H19" s="28" t="s">
        <v>855</v>
      </c>
    </row>
    <row r="20" ht="27.95" customHeight="1" spans="1:8">
      <c r="A20" s="5"/>
      <c r="B20" s="113"/>
      <c r="C20" s="5"/>
      <c r="D20" s="5">
        <v>7</v>
      </c>
      <c r="E20" s="29" t="s">
        <v>856</v>
      </c>
      <c r="F20" s="7" t="s">
        <v>715</v>
      </c>
      <c r="G20" s="26">
        <v>100</v>
      </c>
      <c r="H20" s="26">
        <v>100</v>
      </c>
    </row>
    <row r="21" ht="27.95" customHeight="1" spans="1:8">
      <c r="A21" s="5"/>
      <c r="B21" s="117"/>
      <c r="C21" s="5" t="s">
        <v>857</v>
      </c>
      <c r="D21" s="69">
        <v>8</v>
      </c>
      <c r="E21" s="27" t="s">
        <v>814</v>
      </c>
      <c r="F21" s="7" t="s">
        <v>828</v>
      </c>
      <c r="G21" s="30" t="s">
        <v>29</v>
      </c>
      <c r="H21" s="30" t="s">
        <v>29</v>
      </c>
    </row>
    <row r="22" ht="27.95" customHeight="1" spans="1:8">
      <c r="A22" s="5"/>
      <c r="B22" s="9" t="s">
        <v>734</v>
      </c>
      <c r="C22" s="15" t="s">
        <v>859</v>
      </c>
      <c r="D22" s="5">
        <v>9</v>
      </c>
      <c r="E22" s="23" t="s">
        <v>894</v>
      </c>
      <c r="F22" s="7" t="s">
        <v>895</v>
      </c>
      <c r="G22" s="5"/>
      <c r="H22" s="5"/>
    </row>
    <row r="23" ht="27.95" customHeight="1" spans="1:8">
      <c r="A23" s="5"/>
      <c r="B23" s="5"/>
      <c r="C23" s="9" t="s">
        <v>862</v>
      </c>
      <c r="D23" s="69">
        <v>10</v>
      </c>
      <c r="E23" s="23" t="s">
        <v>896</v>
      </c>
      <c r="F23" s="7" t="s">
        <v>718</v>
      </c>
      <c r="G23" s="30" t="s">
        <v>29</v>
      </c>
      <c r="H23" s="30" t="s">
        <v>29</v>
      </c>
    </row>
    <row r="24" ht="27.95" customHeight="1" spans="1:8">
      <c r="A24" s="5"/>
      <c r="B24" s="5"/>
      <c r="C24" s="15" t="s">
        <v>865</v>
      </c>
      <c r="D24" s="5">
        <v>11</v>
      </c>
      <c r="E24" s="148" t="s">
        <v>882</v>
      </c>
      <c r="F24" s="9" t="s">
        <v>897</v>
      </c>
      <c r="G24" s="5"/>
      <c r="H24" s="5"/>
    </row>
    <row r="25" ht="27.95" customHeight="1" spans="1:8">
      <c r="A25" s="5"/>
      <c r="B25" s="5"/>
      <c r="C25" s="18"/>
      <c r="D25" s="69">
        <v>12</v>
      </c>
      <c r="E25" s="23" t="s">
        <v>898</v>
      </c>
      <c r="F25" s="7" t="s">
        <v>697</v>
      </c>
      <c r="G25" s="5"/>
      <c r="H25" s="5"/>
    </row>
    <row r="26" ht="27.95" customHeight="1" spans="1:8">
      <c r="A26" s="5"/>
      <c r="B26" s="5"/>
      <c r="C26" s="9" t="s">
        <v>826</v>
      </c>
      <c r="D26" s="5">
        <v>13</v>
      </c>
      <c r="E26" s="37" t="s">
        <v>827</v>
      </c>
      <c r="F26" s="7" t="s">
        <v>828</v>
      </c>
      <c r="G26" s="38" t="s">
        <v>825</v>
      </c>
      <c r="H26" s="38" t="s">
        <v>825</v>
      </c>
    </row>
    <row r="27" ht="27.95" customHeight="1" spans="1:8">
      <c r="A27" s="5"/>
      <c r="B27" s="9" t="s">
        <v>829</v>
      </c>
      <c r="C27" s="9" t="s">
        <v>830</v>
      </c>
      <c r="D27" s="69">
        <v>14</v>
      </c>
      <c r="E27" s="12" t="s">
        <v>831</v>
      </c>
      <c r="F27" s="7" t="s">
        <v>715</v>
      </c>
      <c r="G27" s="28" t="s">
        <v>832</v>
      </c>
      <c r="H27" s="28" t="s">
        <v>832</v>
      </c>
    </row>
    <row r="28" ht="24.95" hidden="1" customHeight="1" spans="1:8">
      <c r="A28" s="39" t="s">
        <v>833</v>
      </c>
      <c r="B28" s="39"/>
      <c r="C28" s="39"/>
      <c r="D28" s="39"/>
      <c r="E28" s="39"/>
      <c r="F28" s="39"/>
      <c r="G28" s="39"/>
    </row>
    <row r="29" ht="24.95" customHeight="1" spans="1:8">
      <c r="A29" s="40"/>
      <c r="B29" s="40"/>
      <c r="C29" s="40"/>
      <c r="D29" s="41"/>
      <c r="E29" s="40"/>
      <c r="F29" s="40"/>
      <c r="G29" s="41"/>
    </row>
    <row r="30" ht="24.95" customHeight="1" spans="1:8">
      <c r="A30" s="40"/>
      <c r="B30" s="40"/>
      <c r="C30" s="40"/>
      <c r="D30" s="41"/>
      <c r="E30" s="40"/>
      <c r="F30" s="40"/>
      <c r="G30" s="41"/>
    </row>
    <row r="31" ht="24.95" customHeight="1"/>
  </sheetData>
  <mergeCells count="21">
    <mergeCell ref="A1:B1"/>
    <mergeCell ref="A2:H2"/>
    <mergeCell ref="A3:F3"/>
    <mergeCell ref="A4:F4"/>
    <mergeCell ref="A5:F5"/>
    <mergeCell ref="A6:F6"/>
    <mergeCell ref="B7:F7"/>
    <mergeCell ref="B8:F8"/>
    <mergeCell ref="B9:F9"/>
    <mergeCell ref="B10:F10"/>
    <mergeCell ref="B11:F11"/>
    <mergeCell ref="B12:G12"/>
    <mergeCell ref="A28:G28"/>
    <mergeCell ref="A7:A11"/>
    <mergeCell ref="A14:A27"/>
    <mergeCell ref="B14:B21"/>
    <mergeCell ref="B22:B26"/>
    <mergeCell ref="C14:C16"/>
    <mergeCell ref="C17:C18"/>
    <mergeCell ref="C19:C20"/>
    <mergeCell ref="C24:C25"/>
  </mergeCells>
  <printOptions horizontalCentered="1"/>
  <pageMargins left="0.708661417322835" right="0.708661417322835" top="0.748031496062992" bottom="0.748031496062992" header="0.31496062992126" footer="0.31496062992126"/>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
  <sheetViews>
    <sheetView workbookViewId="0">
      <selection activeCell="O17" sqref="O17"/>
    </sheetView>
  </sheetViews>
  <sheetFormatPr defaultColWidth="9" defaultRowHeight="19.5"/>
  <cols>
    <col min="1" max="1" width="5" style="1" customWidth="1"/>
    <col min="2" max="2" width="6.625" style="1" customWidth="1"/>
    <col min="3" max="3" width="11" style="1" customWidth="1"/>
    <col min="4" max="4" width="5.625" style="2" customWidth="1"/>
    <col min="5" max="5" width="34.375" style="1" customWidth="1"/>
    <col min="6" max="6" width="5.5" style="1" customWidth="1"/>
    <col min="7" max="7" width="7.25" style="2" customWidth="1"/>
    <col min="8" max="11" width="6.75" style="1" customWidth="1"/>
    <col min="12" max="16384" width="9" style="1"/>
  </cols>
  <sheetData>
    <row r="1" spans="1:11">
      <c r="A1" s="143" t="s">
        <v>899</v>
      </c>
      <c r="B1" s="143"/>
    </row>
    <row r="2" ht="21" customHeight="1" spans="1:11">
      <c r="A2" s="4" t="s">
        <v>900</v>
      </c>
      <c r="B2" s="4"/>
      <c r="C2" s="4"/>
      <c r="D2" s="4"/>
      <c r="E2" s="4"/>
      <c r="F2" s="4"/>
      <c r="G2" s="4"/>
      <c r="H2" s="4"/>
      <c r="I2" s="4"/>
      <c r="J2" s="4"/>
      <c r="K2" s="4"/>
    </row>
    <row r="3" ht="24.95" hidden="1" customHeight="1" spans="1:11">
      <c r="A3" s="5" t="s">
        <v>770</v>
      </c>
      <c r="B3" s="5"/>
      <c r="C3" s="5"/>
      <c r="D3" s="5"/>
      <c r="E3" s="5"/>
      <c r="F3" s="5"/>
      <c r="G3" s="5" t="s">
        <v>771</v>
      </c>
    </row>
    <row r="4" ht="24.95" hidden="1" customHeight="1" spans="1:11">
      <c r="A4" s="5" t="s">
        <v>772</v>
      </c>
      <c r="B4" s="5"/>
      <c r="C4" s="5"/>
      <c r="D4" s="5"/>
      <c r="E4" s="5"/>
      <c r="F4" s="5"/>
      <c r="G4" s="5" t="s">
        <v>773</v>
      </c>
    </row>
    <row r="5" ht="24.95" hidden="1" customHeight="1" spans="1:11">
      <c r="A5" s="5" t="s">
        <v>774</v>
      </c>
      <c r="B5" s="5"/>
      <c r="C5" s="5"/>
      <c r="D5" s="5"/>
      <c r="E5" s="5"/>
      <c r="F5" s="5"/>
      <c r="G5" s="6" t="s">
        <v>775</v>
      </c>
    </row>
    <row r="6" ht="24.95" customHeight="1" spans="1:11">
      <c r="A6" s="7" t="s">
        <v>901</v>
      </c>
      <c r="B6" s="5"/>
      <c r="C6" s="5"/>
      <c r="D6" s="5"/>
      <c r="E6" s="5"/>
      <c r="F6" s="5"/>
      <c r="G6" s="7" t="s">
        <v>777</v>
      </c>
      <c r="H6" s="132" t="s">
        <v>98</v>
      </c>
      <c r="I6" s="132" t="s">
        <v>107</v>
      </c>
      <c r="J6" s="132" t="s">
        <v>117</v>
      </c>
      <c r="K6" s="144" t="s">
        <v>171</v>
      </c>
    </row>
    <row r="7" ht="24.95" customHeight="1" spans="1:11">
      <c r="A7" s="9" t="s">
        <v>779</v>
      </c>
      <c r="B7" s="5" t="s">
        <v>780</v>
      </c>
      <c r="C7" s="5"/>
      <c r="D7" s="5"/>
      <c r="E7" s="5"/>
      <c r="F7" s="5"/>
      <c r="G7" s="5">
        <f>SUM(H7:K7)</f>
        <v>2087</v>
      </c>
      <c r="H7" s="144">
        <f t="shared" ref="H7:K7" si="0">SUM(H8:H10)</f>
        <v>99</v>
      </c>
      <c r="I7" s="144">
        <f t="shared" si="0"/>
        <v>180</v>
      </c>
      <c r="J7" s="144">
        <f t="shared" si="0"/>
        <v>904</v>
      </c>
      <c r="K7" s="144">
        <f t="shared" si="0"/>
        <v>904</v>
      </c>
    </row>
    <row r="8" ht="24.95" customHeight="1" spans="1:11">
      <c r="A8" s="5"/>
      <c r="B8" s="5" t="s">
        <v>781</v>
      </c>
      <c r="C8" s="5"/>
      <c r="D8" s="5"/>
      <c r="E8" s="5"/>
      <c r="F8" s="5"/>
      <c r="G8" s="5">
        <f>SUM(H8:K8)</f>
        <v>2087</v>
      </c>
      <c r="H8" s="79">
        <v>99</v>
      </c>
      <c r="I8" s="80">
        <v>180</v>
      </c>
      <c r="J8" s="79">
        <v>904</v>
      </c>
      <c r="K8" s="81">
        <v>904</v>
      </c>
    </row>
    <row r="9" ht="24.95" customHeight="1" spans="1:11">
      <c r="A9" s="5"/>
      <c r="B9" s="5" t="s">
        <v>782</v>
      </c>
      <c r="C9" s="5"/>
      <c r="D9" s="5"/>
      <c r="E9" s="5"/>
      <c r="F9" s="5"/>
      <c r="G9" s="5">
        <f>SUM(H9:K9)</f>
        <v>0</v>
      </c>
      <c r="H9" s="5"/>
      <c r="I9" s="5"/>
      <c r="J9" s="5"/>
      <c r="K9" s="5"/>
    </row>
    <row r="10" ht="24.95" customHeight="1" spans="1:11">
      <c r="A10" s="5"/>
      <c r="B10" s="5" t="s">
        <v>783</v>
      </c>
      <c r="C10" s="5"/>
      <c r="D10" s="5"/>
      <c r="E10" s="5"/>
      <c r="F10" s="5"/>
      <c r="G10" s="5">
        <f>SUM(H10:K10)</f>
        <v>0</v>
      </c>
      <c r="H10" s="12"/>
      <c r="I10" s="12"/>
      <c r="J10" s="12"/>
      <c r="K10" s="12"/>
    </row>
    <row r="11" ht="24.95" hidden="1" customHeight="1" spans="1:11">
      <c r="A11" s="5"/>
      <c r="B11" s="13" t="s">
        <v>784</v>
      </c>
      <c r="C11" s="13"/>
      <c r="D11" s="13"/>
      <c r="E11" s="13"/>
      <c r="F11" s="13"/>
      <c r="G11" s="5">
        <f>SUM(H11:K11)</f>
        <v>0</v>
      </c>
      <c r="H11" s="12"/>
      <c r="I11" s="12"/>
      <c r="J11" s="12"/>
      <c r="K11" s="12"/>
    </row>
    <row r="12" ht="51" hidden="1" customHeight="1" spans="1:11">
      <c r="A12" s="5" t="s">
        <v>785</v>
      </c>
      <c r="B12" s="14" t="s">
        <v>902</v>
      </c>
      <c r="C12" s="14"/>
      <c r="D12" s="14"/>
      <c r="E12" s="14"/>
      <c r="F12" s="14"/>
      <c r="G12" s="14"/>
      <c r="H12" s="12"/>
      <c r="I12" s="12"/>
      <c r="J12" s="12"/>
      <c r="K12" s="12"/>
    </row>
    <row r="13" ht="30" customHeight="1" spans="1:11">
      <c r="A13" s="9" t="s">
        <v>839</v>
      </c>
      <c r="B13" s="9" t="s">
        <v>664</v>
      </c>
      <c r="C13" s="5" t="s">
        <v>787</v>
      </c>
      <c r="D13" s="9" t="s">
        <v>876</v>
      </c>
      <c r="E13" s="5" t="s">
        <v>789</v>
      </c>
      <c r="F13" s="38" t="s">
        <v>790</v>
      </c>
      <c r="G13" s="38" t="s">
        <v>777</v>
      </c>
      <c r="H13" s="132" t="s">
        <v>98</v>
      </c>
      <c r="I13" s="132" t="s">
        <v>107</v>
      </c>
      <c r="J13" s="132" t="s">
        <v>117</v>
      </c>
      <c r="K13" s="144" t="s">
        <v>171</v>
      </c>
    </row>
    <row r="14" ht="30" customHeight="1" spans="1:11">
      <c r="A14" s="9" t="s">
        <v>792</v>
      </c>
      <c r="B14" s="15" t="s">
        <v>670</v>
      </c>
      <c r="C14" s="5" t="s">
        <v>793</v>
      </c>
      <c r="D14" s="5">
        <v>1</v>
      </c>
      <c r="E14" s="145" t="s">
        <v>903</v>
      </c>
      <c r="F14" s="38" t="s">
        <v>795</v>
      </c>
      <c r="G14" s="38">
        <f>SUM(H14:K14)</f>
        <v>0</v>
      </c>
      <c r="H14" s="38"/>
      <c r="I14" s="38"/>
      <c r="J14" s="38"/>
      <c r="K14" s="38"/>
    </row>
    <row r="15" ht="30" customHeight="1" spans="1:11">
      <c r="A15" s="5"/>
      <c r="B15" s="18"/>
      <c r="C15" s="5"/>
      <c r="D15" s="5">
        <v>2</v>
      </c>
      <c r="E15" s="12" t="s">
        <v>904</v>
      </c>
      <c r="F15" s="38" t="s">
        <v>795</v>
      </c>
      <c r="G15" s="38">
        <f>SUM(H15:K15)</f>
        <v>0</v>
      </c>
      <c r="H15" s="38"/>
      <c r="I15" s="38"/>
      <c r="J15" s="38"/>
      <c r="K15" s="38"/>
    </row>
    <row r="16" ht="30" customHeight="1" spans="1:11">
      <c r="A16" s="5"/>
      <c r="B16" s="18"/>
      <c r="C16" s="5"/>
      <c r="D16" s="5">
        <v>3</v>
      </c>
      <c r="E16" s="35" t="s">
        <v>905</v>
      </c>
      <c r="F16" s="38" t="s">
        <v>795</v>
      </c>
      <c r="G16" s="38">
        <f>SUM(H16:K16)</f>
        <v>0</v>
      </c>
      <c r="H16" s="38"/>
      <c r="I16" s="38"/>
      <c r="J16" s="38"/>
      <c r="K16" s="38"/>
    </row>
    <row r="17" ht="30" customHeight="1" spans="1:11">
      <c r="A17" s="5"/>
      <c r="B17" s="18"/>
      <c r="C17" s="5" t="s">
        <v>801</v>
      </c>
      <c r="D17" s="5">
        <v>4</v>
      </c>
      <c r="E17" s="29" t="s">
        <v>802</v>
      </c>
      <c r="F17" s="38" t="s">
        <v>715</v>
      </c>
      <c r="G17" s="38">
        <v>100</v>
      </c>
      <c r="H17" s="38">
        <v>100</v>
      </c>
      <c r="I17" s="38">
        <v>100</v>
      </c>
      <c r="J17" s="38">
        <v>100</v>
      </c>
      <c r="K17" s="38">
        <v>100</v>
      </c>
    </row>
    <row r="18" ht="30" customHeight="1" spans="1:11">
      <c r="A18" s="5"/>
      <c r="B18" s="18"/>
      <c r="C18" s="5"/>
      <c r="D18" s="5">
        <v>5</v>
      </c>
      <c r="E18" s="27" t="s">
        <v>853</v>
      </c>
      <c r="F18" s="38" t="s">
        <v>715</v>
      </c>
      <c r="G18" s="38">
        <v>100</v>
      </c>
      <c r="H18" s="38">
        <v>100</v>
      </c>
      <c r="I18" s="38">
        <v>100</v>
      </c>
      <c r="J18" s="38">
        <v>100</v>
      </c>
      <c r="K18" s="38">
        <v>100</v>
      </c>
    </row>
    <row r="19" ht="30" customHeight="1" spans="1:11">
      <c r="A19" s="5"/>
      <c r="B19" s="18"/>
      <c r="C19" s="5" t="s">
        <v>804</v>
      </c>
      <c r="D19" s="5">
        <v>6</v>
      </c>
      <c r="E19" s="27" t="s">
        <v>854</v>
      </c>
      <c r="F19" s="38" t="s">
        <v>715</v>
      </c>
      <c r="G19" s="38" t="s">
        <v>855</v>
      </c>
      <c r="H19" s="38" t="s">
        <v>855</v>
      </c>
      <c r="I19" s="38" t="s">
        <v>855</v>
      </c>
      <c r="J19" s="38" t="s">
        <v>855</v>
      </c>
      <c r="K19" s="38" t="s">
        <v>855</v>
      </c>
    </row>
    <row r="20" ht="30" customHeight="1" spans="1:11">
      <c r="A20" s="5"/>
      <c r="B20" s="18"/>
      <c r="C20" s="5"/>
      <c r="D20" s="5">
        <v>7</v>
      </c>
      <c r="E20" s="29" t="s">
        <v>856</v>
      </c>
      <c r="F20" s="38" t="s">
        <v>715</v>
      </c>
      <c r="G20" s="38">
        <v>100</v>
      </c>
      <c r="H20" s="38">
        <v>100</v>
      </c>
      <c r="I20" s="38">
        <v>100</v>
      </c>
      <c r="J20" s="38">
        <v>100</v>
      </c>
      <c r="K20" s="38">
        <v>100</v>
      </c>
    </row>
    <row r="21" ht="30" customHeight="1" spans="1:11">
      <c r="A21" s="5"/>
      <c r="B21" s="22"/>
      <c r="C21" s="5" t="s">
        <v>857</v>
      </c>
      <c r="D21" s="5">
        <v>8</v>
      </c>
      <c r="E21" s="27" t="s">
        <v>814</v>
      </c>
      <c r="F21" s="38" t="s">
        <v>828</v>
      </c>
      <c r="G21" s="38" t="s">
        <v>29</v>
      </c>
      <c r="H21" s="38" t="s">
        <v>29</v>
      </c>
      <c r="I21" s="38" t="s">
        <v>29</v>
      </c>
      <c r="J21" s="38" t="s">
        <v>29</v>
      </c>
      <c r="K21" s="38" t="s">
        <v>29</v>
      </c>
    </row>
    <row r="22" ht="30" customHeight="1" spans="1:11">
      <c r="A22" s="5"/>
      <c r="B22" s="9" t="s">
        <v>734</v>
      </c>
      <c r="C22" s="9" t="s">
        <v>859</v>
      </c>
      <c r="D22" s="5">
        <v>9</v>
      </c>
      <c r="E22" s="25" t="s">
        <v>906</v>
      </c>
      <c r="F22" s="38" t="s">
        <v>828</v>
      </c>
      <c r="G22" s="38" t="s">
        <v>816</v>
      </c>
      <c r="H22" s="38" t="s">
        <v>816</v>
      </c>
      <c r="I22" s="38" t="s">
        <v>816</v>
      </c>
      <c r="J22" s="38" t="s">
        <v>816</v>
      </c>
      <c r="K22" s="38" t="s">
        <v>816</v>
      </c>
    </row>
    <row r="23" ht="30" customHeight="1" spans="1:11">
      <c r="A23" s="5"/>
      <c r="B23" s="5"/>
      <c r="C23" s="9" t="s">
        <v>862</v>
      </c>
      <c r="D23" s="5">
        <v>10</v>
      </c>
      <c r="E23" s="25" t="s">
        <v>907</v>
      </c>
      <c r="F23" s="38" t="s">
        <v>828</v>
      </c>
      <c r="G23" s="38" t="s">
        <v>816</v>
      </c>
      <c r="H23" s="38" t="s">
        <v>816</v>
      </c>
      <c r="I23" s="38" t="s">
        <v>816</v>
      </c>
      <c r="J23" s="38" t="s">
        <v>816</v>
      </c>
      <c r="K23" s="38" t="s">
        <v>816</v>
      </c>
    </row>
    <row r="24" ht="30" customHeight="1" spans="1:11">
      <c r="A24" s="5"/>
      <c r="B24" s="5"/>
      <c r="C24" s="9" t="s">
        <v>865</v>
      </c>
      <c r="D24" s="5">
        <v>11</v>
      </c>
      <c r="E24" s="25" t="s">
        <v>908</v>
      </c>
      <c r="F24" s="38" t="s">
        <v>828</v>
      </c>
      <c r="G24" s="38" t="s">
        <v>816</v>
      </c>
      <c r="H24" s="38" t="s">
        <v>816</v>
      </c>
      <c r="I24" s="38" t="s">
        <v>816</v>
      </c>
      <c r="J24" s="38" t="s">
        <v>816</v>
      </c>
      <c r="K24" s="38" t="s">
        <v>816</v>
      </c>
    </row>
    <row r="25" ht="30" customHeight="1" spans="1:11">
      <c r="A25" s="5"/>
      <c r="B25" s="5"/>
      <c r="C25" s="9" t="s">
        <v>884</v>
      </c>
      <c r="D25" s="5">
        <v>12</v>
      </c>
      <c r="E25" s="37" t="s">
        <v>827</v>
      </c>
      <c r="F25" s="38" t="s">
        <v>828</v>
      </c>
      <c r="G25" s="38" t="s">
        <v>825</v>
      </c>
      <c r="H25" s="38" t="s">
        <v>825</v>
      </c>
      <c r="I25" s="38" t="s">
        <v>825</v>
      </c>
      <c r="J25" s="38" t="s">
        <v>825</v>
      </c>
      <c r="K25" s="38" t="s">
        <v>825</v>
      </c>
    </row>
    <row r="26" ht="30" customHeight="1" spans="1:11">
      <c r="A26" s="5"/>
      <c r="B26" s="9" t="s">
        <v>829</v>
      </c>
      <c r="C26" s="9" t="s">
        <v>830</v>
      </c>
      <c r="D26" s="5">
        <v>13</v>
      </c>
      <c r="E26" s="12" t="s">
        <v>831</v>
      </c>
      <c r="F26" s="5" t="s">
        <v>715</v>
      </c>
      <c r="G26" s="28" t="s">
        <v>832</v>
      </c>
      <c r="H26" s="28" t="s">
        <v>832</v>
      </c>
      <c r="I26" s="28" t="s">
        <v>832</v>
      </c>
      <c r="J26" s="28" t="s">
        <v>832</v>
      </c>
      <c r="K26" s="28" t="s">
        <v>832</v>
      </c>
    </row>
    <row r="27" ht="24.95" hidden="1" customHeight="1" spans="1:11">
      <c r="A27" s="39" t="s">
        <v>833</v>
      </c>
      <c r="B27" s="39"/>
      <c r="C27" s="39"/>
      <c r="D27" s="39"/>
      <c r="E27" s="39"/>
      <c r="F27" s="39"/>
      <c r="G27" s="39"/>
    </row>
    <row r="28" ht="24.95" customHeight="1" spans="1:11">
      <c r="A28" s="40"/>
      <c r="B28" s="40"/>
      <c r="C28" s="40"/>
      <c r="D28" s="41"/>
      <c r="E28" s="40"/>
      <c r="F28" s="40"/>
      <c r="G28" s="41"/>
    </row>
    <row r="29" ht="24.95" customHeight="1" spans="1:11">
      <c r="A29" s="40"/>
      <c r="B29" s="40"/>
      <c r="C29" s="40"/>
      <c r="D29" s="41"/>
      <c r="E29" s="40"/>
      <c r="F29" s="40"/>
      <c r="G29" s="41"/>
    </row>
    <row r="30" ht="24.95" customHeight="1"/>
  </sheetData>
  <mergeCells count="20">
    <mergeCell ref="A1:B1"/>
    <mergeCell ref="A2:K2"/>
    <mergeCell ref="A3:F3"/>
    <mergeCell ref="A4:F4"/>
    <mergeCell ref="A5:F5"/>
    <mergeCell ref="A6:F6"/>
    <mergeCell ref="B7:F7"/>
    <mergeCell ref="B8:F8"/>
    <mergeCell ref="B9:F9"/>
    <mergeCell ref="B10:F10"/>
    <mergeCell ref="B11:F11"/>
    <mergeCell ref="B12:G12"/>
    <mergeCell ref="A27:G27"/>
    <mergeCell ref="A7:A11"/>
    <mergeCell ref="A14:A26"/>
    <mergeCell ref="B14:B21"/>
    <mergeCell ref="B22:B25"/>
    <mergeCell ref="C14:C16"/>
    <mergeCell ref="C17:C18"/>
    <mergeCell ref="C19:C20"/>
  </mergeCells>
  <pageMargins left="0.7" right="0.7" top="0.75" bottom="0.75"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M30"/>
  <sheetViews>
    <sheetView zoomScaleSheetLayoutView="106" workbookViewId="0">
      <selection activeCell="N32" sqref="N32"/>
    </sheetView>
  </sheetViews>
  <sheetFormatPr defaultColWidth="9" defaultRowHeight="19.5"/>
  <cols>
    <col min="1" max="1" width="5" style="43" customWidth="1"/>
    <col min="2" max="2" width="6.625" style="43" customWidth="1"/>
    <col min="3" max="3" width="11" style="43" customWidth="1"/>
    <col min="4" max="4" width="4.5" style="126" customWidth="1"/>
    <col min="5" max="5" width="32.125" style="43" customWidth="1"/>
    <col min="6" max="6" width="9.375" style="43" customWidth="1"/>
    <col min="7" max="7" width="7.5" style="43" hidden="1" customWidth="1"/>
    <col min="8" max="8" width="8.625" style="126" customWidth="1"/>
    <col min="9" max="38" width="7.875" style="43" customWidth="1"/>
    <col min="39" max="16384" width="9" style="43"/>
  </cols>
  <sheetData>
    <row r="1" spans="1:39">
      <c r="A1" s="127" t="s">
        <v>909</v>
      </c>
      <c r="B1" s="127"/>
    </row>
    <row r="2" ht="30" customHeight="1" spans="1:39">
      <c r="A2" s="4" t="s">
        <v>910</v>
      </c>
      <c r="B2" s="4"/>
      <c r="C2" s="4"/>
      <c r="D2" s="4"/>
      <c r="E2" s="4"/>
      <c r="F2" s="4"/>
      <c r="G2" s="4"/>
      <c r="H2" s="4"/>
      <c r="I2" s="4"/>
      <c r="J2" s="4"/>
      <c r="K2" s="4"/>
      <c r="L2" s="4"/>
      <c r="M2" s="4"/>
      <c r="N2" s="4"/>
      <c r="O2" s="4"/>
      <c r="P2" s="4"/>
      <c r="Q2" s="4"/>
      <c r="R2" s="4"/>
      <c r="S2" s="4"/>
      <c r="T2" s="4"/>
      <c r="U2" s="4"/>
      <c r="V2" s="4"/>
      <c r="W2" s="4"/>
      <c r="X2" s="128" t="s">
        <v>911</v>
      </c>
    </row>
    <row r="3" ht="24.95" hidden="1" customHeight="1" spans="1:39">
      <c r="A3" s="129" t="s">
        <v>912</v>
      </c>
      <c r="B3" s="129"/>
      <c r="C3" s="129"/>
      <c r="D3" s="129"/>
      <c r="E3" s="129"/>
      <c r="F3" s="129"/>
      <c r="G3" s="129"/>
      <c r="H3" s="129" t="s">
        <v>913</v>
      </c>
    </row>
    <row r="4" ht="24.95" hidden="1" customHeight="1" spans="1:39">
      <c r="A4" s="129" t="s">
        <v>914</v>
      </c>
      <c r="B4" s="129"/>
      <c r="C4" s="129"/>
      <c r="D4" s="129"/>
      <c r="E4" s="129"/>
      <c r="F4" s="129"/>
      <c r="G4" s="129"/>
      <c r="H4" s="129" t="s">
        <v>915</v>
      </c>
    </row>
    <row r="5" ht="24.95" hidden="1" customHeight="1" spans="1:39">
      <c r="A5" s="129" t="s">
        <v>916</v>
      </c>
      <c r="B5" s="129"/>
      <c r="C5" s="129"/>
      <c r="D5" s="129"/>
      <c r="E5" s="129"/>
      <c r="F5" s="129"/>
      <c r="G5" s="129"/>
      <c r="H5" s="130" t="s">
        <v>775</v>
      </c>
    </row>
    <row r="6" ht="34.5" customHeight="1" spans="1:39">
      <c r="A6" s="20" t="s">
        <v>917</v>
      </c>
      <c r="B6" s="20"/>
      <c r="C6" s="20"/>
      <c r="D6" s="20"/>
      <c r="E6" s="20"/>
      <c r="F6" s="20"/>
      <c r="G6" s="20" t="s">
        <v>777</v>
      </c>
      <c r="H6" s="20" t="s">
        <v>777</v>
      </c>
      <c r="I6" s="90" t="s">
        <v>329</v>
      </c>
      <c r="J6" s="91" t="s">
        <v>334</v>
      </c>
      <c r="K6" s="90" t="s">
        <v>336</v>
      </c>
      <c r="L6" s="89" t="s">
        <v>338</v>
      </c>
      <c r="M6" s="89" t="s">
        <v>341</v>
      </c>
      <c r="N6" s="8" t="s">
        <v>345</v>
      </c>
      <c r="O6" s="8" t="s">
        <v>399</v>
      </c>
      <c r="P6" s="8" t="s">
        <v>403</v>
      </c>
      <c r="Q6" s="8" t="s">
        <v>406</v>
      </c>
      <c r="R6" s="8" t="s">
        <v>414</v>
      </c>
      <c r="S6" s="131" t="s">
        <v>918</v>
      </c>
      <c r="T6" s="8" t="s">
        <v>424</v>
      </c>
      <c r="U6" s="8" t="s">
        <v>426</v>
      </c>
      <c r="V6" s="8" t="s">
        <v>431</v>
      </c>
      <c r="W6" s="8" t="s">
        <v>433</v>
      </c>
      <c r="X6" s="8" t="s">
        <v>439</v>
      </c>
      <c r="Y6" s="8" t="s">
        <v>443</v>
      </c>
      <c r="Z6" s="8" t="s">
        <v>447</v>
      </c>
      <c r="AA6" s="8" t="s">
        <v>450</v>
      </c>
      <c r="AB6" s="8" t="s">
        <v>454</v>
      </c>
      <c r="AC6" s="8" t="s">
        <v>459</v>
      </c>
      <c r="AD6" s="89" t="s">
        <v>462</v>
      </c>
      <c r="AE6" s="8" t="s">
        <v>464</v>
      </c>
      <c r="AF6" s="8" t="s">
        <v>466</v>
      </c>
      <c r="AG6" s="8" t="s">
        <v>484</v>
      </c>
      <c r="AH6" s="91" t="s">
        <v>486</v>
      </c>
      <c r="AI6" s="80" t="s">
        <v>530</v>
      </c>
      <c r="AJ6" s="80" t="s">
        <v>532</v>
      </c>
      <c r="AK6" s="91" t="s">
        <v>535</v>
      </c>
      <c r="AL6" s="80" t="s">
        <v>538</v>
      </c>
      <c r="AM6" s="80" t="s">
        <v>542</v>
      </c>
    </row>
    <row r="7" ht="24.95" customHeight="1" spans="1:39">
      <c r="A7" s="98" t="s">
        <v>779</v>
      </c>
      <c r="B7" s="20" t="s">
        <v>919</v>
      </c>
      <c r="C7" s="20"/>
      <c r="D7" s="20"/>
      <c r="E7" s="20"/>
      <c r="F7" s="20"/>
      <c r="G7" s="20">
        <v>5069</v>
      </c>
      <c r="H7" s="20">
        <f>SUM(H8:H11)</f>
        <v>5069</v>
      </c>
      <c r="I7" s="132">
        <f>SUM(I8:I10)</f>
        <v>172</v>
      </c>
      <c r="J7" s="132">
        <f t="shared" ref="J7:AM7" si="0">SUM(J8:J10)</f>
        <v>71</v>
      </c>
      <c r="K7" s="132">
        <f t="shared" si="0"/>
        <v>209</v>
      </c>
      <c r="L7" s="132">
        <f t="shared" si="0"/>
        <v>223</v>
      </c>
      <c r="M7" s="132">
        <f t="shared" si="0"/>
        <v>207</v>
      </c>
      <c r="N7" s="132">
        <f t="shared" si="0"/>
        <v>260</v>
      </c>
      <c r="O7" s="132">
        <f t="shared" si="0"/>
        <v>151</v>
      </c>
      <c r="P7" s="132">
        <f t="shared" si="0"/>
        <v>124</v>
      </c>
      <c r="Q7" s="132">
        <f t="shared" si="0"/>
        <v>183</v>
      </c>
      <c r="R7" s="132">
        <f t="shared" si="0"/>
        <v>205</v>
      </c>
      <c r="S7" s="132">
        <f t="shared" si="0"/>
        <v>21</v>
      </c>
      <c r="T7" s="132">
        <f t="shared" si="0"/>
        <v>54</v>
      </c>
      <c r="U7" s="132">
        <f t="shared" si="0"/>
        <v>106</v>
      </c>
      <c r="V7" s="132">
        <f t="shared" si="0"/>
        <v>63</v>
      </c>
      <c r="W7" s="132">
        <f t="shared" si="0"/>
        <v>202</v>
      </c>
      <c r="X7" s="132">
        <f t="shared" si="0"/>
        <v>190</v>
      </c>
      <c r="Y7" s="132">
        <f t="shared" si="0"/>
        <v>140</v>
      </c>
      <c r="Z7" s="132">
        <f t="shared" si="0"/>
        <v>94</v>
      </c>
      <c r="AA7" s="132">
        <f t="shared" si="0"/>
        <v>242</v>
      </c>
      <c r="AB7" s="132">
        <f t="shared" si="0"/>
        <v>173</v>
      </c>
      <c r="AC7" s="132">
        <f t="shared" si="0"/>
        <v>176</v>
      </c>
      <c r="AD7" s="132">
        <f t="shared" si="0"/>
        <v>258</v>
      </c>
      <c r="AE7" s="132">
        <f t="shared" si="0"/>
        <v>232</v>
      </c>
      <c r="AF7" s="132">
        <f t="shared" si="0"/>
        <v>130</v>
      </c>
      <c r="AG7" s="132">
        <f t="shared" si="0"/>
        <v>136</v>
      </c>
      <c r="AH7" s="132">
        <f t="shared" si="0"/>
        <v>88</v>
      </c>
      <c r="AI7" s="132">
        <f t="shared" si="0"/>
        <v>97</v>
      </c>
      <c r="AJ7" s="132">
        <f t="shared" si="0"/>
        <v>141</v>
      </c>
      <c r="AK7" s="132">
        <f t="shared" si="0"/>
        <v>287</v>
      </c>
      <c r="AL7" s="132">
        <f t="shared" si="0"/>
        <v>210</v>
      </c>
      <c r="AM7" s="132">
        <f t="shared" si="0"/>
        <v>224</v>
      </c>
    </row>
    <row r="8" ht="24.95" customHeight="1" spans="1:39">
      <c r="A8" s="20"/>
      <c r="B8" s="20" t="s">
        <v>920</v>
      </c>
      <c r="C8" s="20"/>
      <c r="D8" s="20"/>
      <c r="E8" s="20"/>
      <c r="F8" s="20"/>
      <c r="G8" s="20">
        <v>5069</v>
      </c>
      <c r="H8" s="20">
        <f>SUM(I8:AM8)</f>
        <v>5069</v>
      </c>
      <c r="I8" s="79">
        <v>172</v>
      </c>
      <c r="J8" s="79">
        <v>71</v>
      </c>
      <c r="K8" s="79">
        <v>209</v>
      </c>
      <c r="L8" s="80">
        <v>223</v>
      </c>
      <c r="M8" s="80">
        <v>207</v>
      </c>
      <c r="N8" s="79">
        <v>260</v>
      </c>
      <c r="O8" s="79">
        <v>151</v>
      </c>
      <c r="P8" s="79">
        <v>124</v>
      </c>
      <c r="Q8" s="79">
        <v>183</v>
      </c>
      <c r="R8" s="80">
        <v>205</v>
      </c>
      <c r="S8" s="80">
        <v>21</v>
      </c>
      <c r="T8" s="80">
        <v>54</v>
      </c>
      <c r="U8" s="79">
        <v>106</v>
      </c>
      <c r="V8" s="80">
        <v>63</v>
      </c>
      <c r="W8" s="80">
        <v>202</v>
      </c>
      <c r="X8" s="80">
        <v>190</v>
      </c>
      <c r="Y8" s="80">
        <v>140</v>
      </c>
      <c r="Z8" s="80">
        <v>94</v>
      </c>
      <c r="AA8" s="79">
        <v>242</v>
      </c>
      <c r="AB8" s="80">
        <v>173</v>
      </c>
      <c r="AC8" s="79">
        <v>176</v>
      </c>
      <c r="AD8" s="133">
        <v>258</v>
      </c>
      <c r="AE8" s="80">
        <v>232</v>
      </c>
      <c r="AF8" s="79">
        <v>130</v>
      </c>
      <c r="AG8" s="79">
        <v>136</v>
      </c>
      <c r="AH8" s="79">
        <v>88</v>
      </c>
      <c r="AI8" s="80">
        <v>97</v>
      </c>
      <c r="AJ8" s="79">
        <v>141</v>
      </c>
      <c r="AK8" s="80">
        <v>287</v>
      </c>
      <c r="AL8" s="80">
        <v>210</v>
      </c>
      <c r="AM8" s="80">
        <v>224</v>
      </c>
    </row>
    <row r="9" ht="24.95" customHeight="1" spans="1:39">
      <c r="A9" s="20"/>
      <c r="B9" s="20" t="s">
        <v>921</v>
      </c>
      <c r="C9" s="20"/>
      <c r="D9" s="20"/>
      <c r="E9" s="20"/>
      <c r="F9" s="20"/>
      <c r="G9" s="20">
        <v>0</v>
      </c>
      <c r="H9" s="20">
        <f>SUM(I9:AL9)</f>
        <v>0</v>
      </c>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61"/>
    </row>
    <row r="10" ht="24.95" customHeight="1" spans="1:39">
      <c r="A10" s="20"/>
      <c r="B10" s="20" t="s">
        <v>922</v>
      </c>
      <c r="C10" s="20"/>
      <c r="D10" s="20"/>
      <c r="E10" s="20"/>
      <c r="F10" s="20"/>
      <c r="G10" s="20">
        <v>0</v>
      </c>
      <c r="H10" s="20">
        <f>SUM(I10:AL10)</f>
        <v>0</v>
      </c>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61"/>
    </row>
    <row r="11" ht="24.95" hidden="1" customHeight="1" spans="1:39">
      <c r="A11" s="20"/>
      <c r="B11" s="98" t="s">
        <v>923</v>
      </c>
      <c r="C11" s="98"/>
      <c r="D11" s="98"/>
      <c r="E11" s="98"/>
      <c r="F11" s="98"/>
      <c r="G11" s="98"/>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61"/>
    </row>
    <row r="12" ht="50.25" hidden="1" customHeight="1" spans="1:39">
      <c r="A12" s="20" t="s">
        <v>924</v>
      </c>
      <c r="B12" s="134" t="s">
        <v>925</v>
      </c>
      <c r="C12" s="134"/>
      <c r="D12" s="134"/>
      <c r="E12" s="134"/>
      <c r="F12" s="134"/>
      <c r="G12" s="134"/>
      <c r="H12" s="134"/>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61"/>
    </row>
    <row r="13" ht="30" customHeight="1" spans="1:39">
      <c r="A13" s="98" t="s">
        <v>839</v>
      </c>
      <c r="B13" s="98" t="s">
        <v>664</v>
      </c>
      <c r="C13" s="20" t="s">
        <v>926</v>
      </c>
      <c r="D13" s="98" t="s">
        <v>876</v>
      </c>
      <c r="E13" s="20" t="s">
        <v>666</v>
      </c>
      <c r="F13" s="20" t="s">
        <v>667</v>
      </c>
      <c r="G13" s="20" t="s">
        <v>777</v>
      </c>
      <c r="H13" s="20" t="s">
        <v>777</v>
      </c>
      <c r="I13" s="90" t="s">
        <v>329</v>
      </c>
      <c r="J13" s="91" t="s">
        <v>334</v>
      </c>
      <c r="K13" s="90" t="s">
        <v>336</v>
      </c>
      <c r="L13" s="89" t="s">
        <v>338</v>
      </c>
      <c r="M13" s="89" t="s">
        <v>341</v>
      </c>
      <c r="N13" s="8" t="s">
        <v>345</v>
      </c>
      <c r="O13" s="8" t="s">
        <v>399</v>
      </c>
      <c r="P13" s="8" t="s">
        <v>403</v>
      </c>
      <c r="Q13" s="8" t="s">
        <v>406</v>
      </c>
      <c r="R13" s="8" t="s">
        <v>414</v>
      </c>
      <c r="S13" s="131" t="s">
        <v>918</v>
      </c>
      <c r="T13" s="8" t="s">
        <v>424</v>
      </c>
      <c r="U13" s="8" t="s">
        <v>426</v>
      </c>
      <c r="V13" s="8" t="s">
        <v>431</v>
      </c>
      <c r="W13" s="8" t="s">
        <v>433</v>
      </c>
      <c r="X13" s="8" t="s">
        <v>439</v>
      </c>
      <c r="Y13" s="8" t="s">
        <v>443</v>
      </c>
      <c r="Z13" s="8" t="s">
        <v>447</v>
      </c>
      <c r="AA13" s="8" t="s">
        <v>450</v>
      </c>
      <c r="AB13" s="8" t="s">
        <v>454</v>
      </c>
      <c r="AC13" s="8" t="s">
        <v>459</v>
      </c>
      <c r="AD13" s="89" t="s">
        <v>462</v>
      </c>
      <c r="AE13" s="8" t="s">
        <v>464</v>
      </c>
      <c r="AF13" s="8" t="s">
        <v>466</v>
      </c>
      <c r="AG13" s="8" t="s">
        <v>484</v>
      </c>
      <c r="AH13" s="91" t="s">
        <v>486</v>
      </c>
      <c r="AI13" s="80" t="s">
        <v>530</v>
      </c>
      <c r="AJ13" s="80" t="s">
        <v>532</v>
      </c>
      <c r="AK13" s="91" t="s">
        <v>535</v>
      </c>
      <c r="AL13" s="80" t="s">
        <v>538</v>
      </c>
      <c r="AM13" s="80" t="s">
        <v>542</v>
      </c>
    </row>
    <row r="14" ht="30" customHeight="1" spans="1:39">
      <c r="A14" s="98" t="s">
        <v>792</v>
      </c>
      <c r="B14" s="135" t="s">
        <v>670</v>
      </c>
      <c r="C14" s="20" t="s">
        <v>184</v>
      </c>
      <c r="D14" s="20">
        <v>1</v>
      </c>
      <c r="E14" s="23" t="s">
        <v>927</v>
      </c>
      <c r="F14" s="20" t="s">
        <v>678</v>
      </c>
      <c r="G14" s="20">
        <v>30</v>
      </c>
      <c r="H14" s="20">
        <f>SUM(I14:AL14)</f>
        <v>30</v>
      </c>
      <c r="I14" s="20">
        <v>1</v>
      </c>
      <c r="J14" s="20">
        <v>1</v>
      </c>
      <c r="K14" s="20">
        <v>1</v>
      </c>
      <c r="L14" s="20">
        <v>1</v>
      </c>
      <c r="M14" s="20">
        <v>1</v>
      </c>
      <c r="N14" s="20">
        <v>1</v>
      </c>
      <c r="O14" s="20">
        <v>1</v>
      </c>
      <c r="P14" s="20">
        <v>1</v>
      </c>
      <c r="Q14" s="20">
        <v>1</v>
      </c>
      <c r="R14" s="20">
        <v>1</v>
      </c>
      <c r="S14" s="20">
        <v>1</v>
      </c>
      <c r="T14" s="20">
        <v>1</v>
      </c>
      <c r="U14" s="20">
        <v>1</v>
      </c>
      <c r="V14" s="20">
        <v>1</v>
      </c>
      <c r="W14" s="20">
        <v>1</v>
      </c>
      <c r="X14" s="20">
        <v>1</v>
      </c>
      <c r="Y14" s="20">
        <v>1</v>
      </c>
      <c r="Z14" s="20">
        <v>1</v>
      </c>
      <c r="AA14" s="20">
        <v>1</v>
      </c>
      <c r="AB14" s="20">
        <v>1</v>
      </c>
      <c r="AC14" s="20">
        <v>1</v>
      </c>
      <c r="AD14" s="20">
        <v>1</v>
      </c>
      <c r="AE14" s="20">
        <v>1</v>
      </c>
      <c r="AF14" s="20">
        <v>1</v>
      </c>
      <c r="AG14" s="48">
        <v>1</v>
      </c>
      <c r="AH14" s="20">
        <v>1</v>
      </c>
      <c r="AI14" s="20">
        <v>1</v>
      </c>
      <c r="AJ14" s="20">
        <v>1</v>
      </c>
      <c r="AK14" s="20">
        <v>1</v>
      </c>
      <c r="AL14" s="20">
        <v>1</v>
      </c>
      <c r="AM14" s="61"/>
    </row>
    <row r="15" ht="30" customHeight="1" spans="1:39">
      <c r="A15" s="20"/>
      <c r="B15" s="136"/>
      <c r="C15" s="20"/>
      <c r="D15" s="20">
        <v>2</v>
      </c>
      <c r="E15" s="23" t="s">
        <v>928</v>
      </c>
      <c r="F15" s="20" t="s">
        <v>682</v>
      </c>
      <c r="G15" s="20"/>
      <c r="H15" s="20">
        <f>SUM(I15:AL15)</f>
        <v>0</v>
      </c>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61"/>
    </row>
    <row r="16" ht="30" customHeight="1" spans="1:39">
      <c r="A16" s="20"/>
      <c r="B16" s="136"/>
      <c r="C16" s="20"/>
      <c r="D16" s="20">
        <v>3</v>
      </c>
      <c r="E16" s="23" t="s">
        <v>929</v>
      </c>
      <c r="F16" s="20" t="s">
        <v>682</v>
      </c>
      <c r="G16" s="20">
        <v>0</v>
      </c>
      <c r="H16" s="20">
        <f t="shared" ref="H16" si="1">SUM(I16:AL16)</f>
        <v>0</v>
      </c>
      <c r="I16" s="20">
        <v>0</v>
      </c>
      <c r="J16" s="20">
        <v>0</v>
      </c>
      <c r="K16" s="20">
        <v>0</v>
      </c>
      <c r="L16" s="20">
        <v>0</v>
      </c>
      <c r="M16" s="20">
        <v>0</v>
      </c>
      <c r="N16" s="20">
        <v>0</v>
      </c>
      <c r="O16" s="20">
        <v>0</v>
      </c>
      <c r="P16" s="20">
        <v>0</v>
      </c>
      <c r="Q16" s="20">
        <v>0</v>
      </c>
      <c r="R16" s="20">
        <v>0</v>
      </c>
      <c r="S16" s="20">
        <v>0</v>
      </c>
      <c r="T16" s="20">
        <v>0</v>
      </c>
      <c r="U16" s="20">
        <v>0</v>
      </c>
      <c r="V16" s="20">
        <v>0</v>
      </c>
      <c r="W16" s="20">
        <v>0</v>
      </c>
      <c r="X16" s="20">
        <v>0</v>
      </c>
      <c r="Y16" s="20">
        <v>0</v>
      </c>
      <c r="Z16" s="20">
        <v>0</v>
      </c>
      <c r="AA16" s="20">
        <v>0</v>
      </c>
      <c r="AB16" s="20">
        <v>0</v>
      </c>
      <c r="AC16" s="20">
        <v>0</v>
      </c>
      <c r="AD16" s="20">
        <v>0</v>
      </c>
      <c r="AE16" s="20">
        <v>0</v>
      </c>
      <c r="AF16" s="20">
        <v>0</v>
      </c>
      <c r="AG16" s="20">
        <v>0</v>
      </c>
      <c r="AH16" s="20">
        <v>0</v>
      </c>
      <c r="AI16" s="20">
        <v>0</v>
      </c>
      <c r="AJ16" s="20">
        <v>0</v>
      </c>
      <c r="AK16" s="20">
        <v>0</v>
      </c>
      <c r="AL16" s="20">
        <v>0</v>
      </c>
      <c r="AM16" s="61"/>
    </row>
    <row r="17" ht="30" customHeight="1" spans="1:39">
      <c r="A17" s="20"/>
      <c r="B17" s="136"/>
      <c r="C17" s="20" t="s">
        <v>185</v>
      </c>
      <c r="D17" s="20">
        <v>4</v>
      </c>
      <c r="E17" s="27" t="s">
        <v>930</v>
      </c>
      <c r="F17" s="30" t="s">
        <v>715</v>
      </c>
      <c r="G17" s="33">
        <v>100</v>
      </c>
      <c r="H17" s="33">
        <v>100</v>
      </c>
      <c r="I17" s="33">
        <v>100</v>
      </c>
      <c r="J17" s="33">
        <v>100</v>
      </c>
      <c r="K17" s="33">
        <v>100</v>
      </c>
      <c r="L17" s="33">
        <v>100</v>
      </c>
      <c r="M17" s="33">
        <v>100</v>
      </c>
      <c r="N17" s="33">
        <v>100</v>
      </c>
      <c r="O17" s="33">
        <v>100</v>
      </c>
      <c r="P17" s="33">
        <v>100</v>
      </c>
      <c r="Q17" s="33">
        <v>100</v>
      </c>
      <c r="R17" s="33">
        <v>100</v>
      </c>
      <c r="S17" s="33">
        <v>100</v>
      </c>
      <c r="T17" s="33">
        <v>100</v>
      </c>
      <c r="U17" s="33">
        <v>100</v>
      </c>
      <c r="V17" s="33">
        <v>100</v>
      </c>
      <c r="W17" s="33">
        <v>100</v>
      </c>
      <c r="X17" s="33">
        <v>100</v>
      </c>
      <c r="Y17" s="33">
        <v>100</v>
      </c>
      <c r="Z17" s="33">
        <v>100</v>
      </c>
      <c r="AA17" s="33">
        <v>100</v>
      </c>
      <c r="AB17" s="33">
        <v>100</v>
      </c>
      <c r="AC17" s="33">
        <v>100</v>
      </c>
      <c r="AD17" s="33">
        <v>100</v>
      </c>
      <c r="AE17" s="33">
        <v>100</v>
      </c>
      <c r="AF17" s="33">
        <v>100</v>
      </c>
      <c r="AG17" s="33">
        <v>100</v>
      </c>
      <c r="AH17" s="33">
        <v>100</v>
      </c>
      <c r="AI17" s="33">
        <v>100</v>
      </c>
      <c r="AJ17" s="33">
        <v>100</v>
      </c>
      <c r="AK17" s="33">
        <v>100</v>
      </c>
      <c r="AL17" s="33">
        <v>100</v>
      </c>
      <c r="AM17" s="61"/>
    </row>
    <row r="18" ht="30" customHeight="1" spans="1:39">
      <c r="A18" s="20"/>
      <c r="B18" s="136"/>
      <c r="C18" s="20"/>
      <c r="D18" s="20">
        <v>5</v>
      </c>
      <c r="E18" s="27" t="s">
        <v>853</v>
      </c>
      <c r="F18" s="30" t="s">
        <v>715</v>
      </c>
      <c r="G18" s="33">
        <v>100</v>
      </c>
      <c r="H18" s="33">
        <v>100</v>
      </c>
      <c r="I18" s="33">
        <v>100</v>
      </c>
      <c r="J18" s="33">
        <v>100</v>
      </c>
      <c r="K18" s="33">
        <v>100</v>
      </c>
      <c r="L18" s="33">
        <v>100</v>
      </c>
      <c r="M18" s="33">
        <v>100</v>
      </c>
      <c r="N18" s="33">
        <v>100</v>
      </c>
      <c r="O18" s="33">
        <v>100</v>
      </c>
      <c r="P18" s="33">
        <v>100</v>
      </c>
      <c r="Q18" s="33">
        <v>100</v>
      </c>
      <c r="R18" s="33">
        <v>100</v>
      </c>
      <c r="S18" s="33">
        <v>100</v>
      </c>
      <c r="T18" s="33">
        <v>100</v>
      </c>
      <c r="U18" s="33">
        <v>100</v>
      </c>
      <c r="V18" s="33">
        <v>100</v>
      </c>
      <c r="W18" s="33">
        <v>100</v>
      </c>
      <c r="X18" s="33">
        <v>100</v>
      </c>
      <c r="Y18" s="33">
        <v>100</v>
      </c>
      <c r="Z18" s="33">
        <v>100</v>
      </c>
      <c r="AA18" s="33">
        <v>100</v>
      </c>
      <c r="AB18" s="33">
        <v>100</v>
      </c>
      <c r="AC18" s="33">
        <v>100</v>
      </c>
      <c r="AD18" s="33">
        <v>100</v>
      </c>
      <c r="AE18" s="33">
        <v>100</v>
      </c>
      <c r="AF18" s="33">
        <v>100</v>
      </c>
      <c r="AG18" s="33">
        <v>100</v>
      </c>
      <c r="AH18" s="33">
        <v>100</v>
      </c>
      <c r="AI18" s="33">
        <v>100</v>
      </c>
      <c r="AJ18" s="33">
        <v>100</v>
      </c>
      <c r="AK18" s="33">
        <v>100</v>
      </c>
      <c r="AL18" s="33">
        <v>100</v>
      </c>
      <c r="AM18" s="61"/>
    </row>
    <row r="19" ht="30" customHeight="1" spans="1:39">
      <c r="A19" s="20"/>
      <c r="B19" s="136"/>
      <c r="C19" s="20" t="s">
        <v>186</v>
      </c>
      <c r="D19" s="20">
        <v>6</v>
      </c>
      <c r="E19" s="27" t="s">
        <v>854</v>
      </c>
      <c r="F19" s="30" t="s">
        <v>715</v>
      </c>
      <c r="G19" s="30" t="s">
        <v>257</v>
      </c>
      <c r="H19" s="30" t="s">
        <v>257</v>
      </c>
      <c r="I19" s="30" t="s">
        <v>257</v>
      </c>
      <c r="J19" s="30" t="s">
        <v>257</v>
      </c>
      <c r="K19" s="30" t="s">
        <v>257</v>
      </c>
      <c r="L19" s="30" t="s">
        <v>257</v>
      </c>
      <c r="M19" s="30" t="s">
        <v>257</v>
      </c>
      <c r="N19" s="30" t="s">
        <v>257</v>
      </c>
      <c r="O19" s="30" t="s">
        <v>257</v>
      </c>
      <c r="P19" s="30" t="s">
        <v>257</v>
      </c>
      <c r="Q19" s="30" t="s">
        <v>257</v>
      </c>
      <c r="R19" s="30" t="s">
        <v>257</v>
      </c>
      <c r="S19" s="30" t="s">
        <v>257</v>
      </c>
      <c r="T19" s="30" t="s">
        <v>257</v>
      </c>
      <c r="U19" s="30" t="s">
        <v>257</v>
      </c>
      <c r="V19" s="30" t="s">
        <v>257</v>
      </c>
      <c r="W19" s="30" t="s">
        <v>257</v>
      </c>
      <c r="X19" s="30" t="s">
        <v>257</v>
      </c>
      <c r="Y19" s="30" t="s">
        <v>257</v>
      </c>
      <c r="Z19" s="30" t="s">
        <v>257</v>
      </c>
      <c r="AA19" s="30" t="s">
        <v>257</v>
      </c>
      <c r="AB19" s="30" t="s">
        <v>257</v>
      </c>
      <c r="AC19" s="30" t="s">
        <v>257</v>
      </c>
      <c r="AD19" s="30" t="s">
        <v>257</v>
      </c>
      <c r="AE19" s="30" t="s">
        <v>257</v>
      </c>
      <c r="AF19" s="30" t="s">
        <v>257</v>
      </c>
      <c r="AG19" s="30" t="s">
        <v>257</v>
      </c>
      <c r="AH19" s="30" t="s">
        <v>257</v>
      </c>
      <c r="AI19" s="30" t="s">
        <v>257</v>
      </c>
      <c r="AJ19" s="30" t="s">
        <v>257</v>
      </c>
      <c r="AK19" s="30" t="s">
        <v>257</v>
      </c>
      <c r="AL19" s="30" t="s">
        <v>257</v>
      </c>
      <c r="AM19" s="61"/>
    </row>
    <row r="20" ht="30" customHeight="1" spans="1:39">
      <c r="A20" s="20"/>
      <c r="B20" s="136"/>
      <c r="C20" s="20"/>
      <c r="D20" s="20">
        <v>7</v>
      </c>
      <c r="E20" s="27" t="s">
        <v>931</v>
      </c>
      <c r="F20" s="30" t="s">
        <v>715</v>
      </c>
      <c r="G20" s="33">
        <v>100</v>
      </c>
      <c r="H20" s="33">
        <v>100</v>
      </c>
      <c r="I20" s="33">
        <v>100</v>
      </c>
      <c r="J20" s="33">
        <v>100</v>
      </c>
      <c r="K20" s="33">
        <v>100</v>
      </c>
      <c r="L20" s="33">
        <v>100</v>
      </c>
      <c r="M20" s="33">
        <v>100</v>
      </c>
      <c r="N20" s="33">
        <v>100</v>
      </c>
      <c r="O20" s="33">
        <v>100</v>
      </c>
      <c r="P20" s="33">
        <v>100</v>
      </c>
      <c r="Q20" s="33">
        <v>100</v>
      </c>
      <c r="R20" s="33">
        <v>100</v>
      </c>
      <c r="S20" s="33">
        <v>100</v>
      </c>
      <c r="T20" s="33">
        <v>100</v>
      </c>
      <c r="U20" s="33">
        <v>100</v>
      </c>
      <c r="V20" s="33">
        <v>100</v>
      </c>
      <c r="W20" s="33">
        <v>100</v>
      </c>
      <c r="X20" s="33">
        <v>100</v>
      </c>
      <c r="Y20" s="33">
        <v>100</v>
      </c>
      <c r="Z20" s="33">
        <v>100</v>
      </c>
      <c r="AA20" s="33">
        <v>100</v>
      </c>
      <c r="AB20" s="33">
        <v>100</v>
      </c>
      <c r="AC20" s="33">
        <v>100</v>
      </c>
      <c r="AD20" s="33">
        <v>100</v>
      </c>
      <c r="AE20" s="33">
        <v>100</v>
      </c>
      <c r="AF20" s="33">
        <v>100</v>
      </c>
      <c r="AG20" s="33">
        <v>100</v>
      </c>
      <c r="AH20" s="33">
        <v>100</v>
      </c>
      <c r="AI20" s="33">
        <v>100</v>
      </c>
      <c r="AJ20" s="33">
        <v>100</v>
      </c>
      <c r="AK20" s="33">
        <v>100</v>
      </c>
      <c r="AL20" s="33">
        <v>100</v>
      </c>
      <c r="AM20" s="61"/>
    </row>
    <row r="21" ht="30" customHeight="1" spans="1:39">
      <c r="A21" s="20"/>
      <c r="B21" s="137"/>
      <c r="C21" s="20" t="s">
        <v>813</v>
      </c>
      <c r="D21" s="20">
        <v>8</v>
      </c>
      <c r="E21" s="27" t="s">
        <v>814</v>
      </c>
      <c r="F21" s="129" t="s">
        <v>828</v>
      </c>
      <c r="G21" s="32" t="s">
        <v>29</v>
      </c>
      <c r="H21" s="20" t="s">
        <v>29</v>
      </c>
      <c r="I21" s="20" t="s">
        <v>29</v>
      </c>
      <c r="J21" s="20" t="s">
        <v>29</v>
      </c>
      <c r="K21" s="20" t="s">
        <v>29</v>
      </c>
      <c r="L21" s="20" t="s">
        <v>29</v>
      </c>
      <c r="M21" s="20" t="s">
        <v>29</v>
      </c>
      <c r="N21" s="20" t="s">
        <v>29</v>
      </c>
      <c r="O21" s="20" t="s">
        <v>29</v>
      </c>
      <c r="P21" s="20" t="s">
        <v>29</v>
      </c>
      <c r="Q21" s="20" t="s">
        <v>29</v>
      </c>
      <c r="R21" s="20" t="s">
        <v>29</v>
      </c>
      <c r="S21" s="20" t="s">
        <v>29</v>
      </c>
      <c r="T21" s="20" t="s">
        <v>29</v>
      </c>
      <c r="U21" s="20" t="s">
        <v>29</v>
      </c>
      <c r="V21" s="20" t="s">
        <v>29</v>
      </c>
      <c r="W21" s="20" t="s">
        <v>29</v>
      </c>
      <c r="X21" s="20" t="s">
        <v>29</v>
      </c>
      <c r="Y21" s="20" t="s">
        <v>29</v>
      </c>
      <c r="Z21" s="20" t="s">
        <v>29</v>
      </c>
      <c r="AA21" s="20" t="s">
        <v>29</v>
      </c>
      <c r="AB21" s="20" t="s">
        <v>29</v>
      </c>
      <c r="AC21" s="20" t="s">
        <v>29</v>
      </c>
      <c r="AD21" s="20" t="s">
        <v>29</v>
      </c>
      <c r="AE21" s="20" t="s">
        <v>29</v>
      </c>
      <c r="AF21" s="20" t="s">
        <v>29</v>
      </c>
      <c r="AG21" s="20" t="s">
        <v>29</v>
      </c>
      <c r="AH21" s="20" t="s">
        <v>29</v>
      </c>
      <c r="AI21" s="20" t="s">
        <v>29</v>
      </c>
      <c r="AJ21" s="20" t="s">
        <v>29</v>
      </c>
      <c r="AK21" s="20" t="s">
        <v>29</v>
      </c>
      <c r="AL21" s="20" t="s">
        <v>29</v>
      </c>
      <c r="AM21" s="61"/>
    </row>
    <row r="22" ht="30" customHeight="1" spans="1:39">
      <c r="A22" s="20"/>
      <c r="B22" s="98" t="s">
        <v>734</v>
      </c>
      <c r="C22" s="135" t="s">
        <v>859</v>
      </c>
      <c r="D22" s="20">
        <v>9</v>
      </c>
      <c r="E22" s="138" t="s">
        <v>932</v>
      </c>
      <c r="F22" s="32" t="s">
        <v>718</v>
      </c>
      <c r="G22" s="32" t="s">
        <v>29</v>
      </c>
      <c r="H22" s="20" t="s">
        <v>29</v>
      </c>
      <c r="I22" s="20" t="s">
        <v>29</v>
      </c>
      <c r="J22" s="20" t="s">
        <v>29</v>
      </c>
      <c r="K22" s="20" t="s">
        <v>29</v>
      </c>
      <c r="L22" s="20" t="s">
        <v>29</v>
      </c>
      <c r="M22" s="20" t="s">
        <v>29</v>
      </c>
      <c r="N22" s="48" t="s">
        <v>29</v>
      </c>
      <c r="O22" s="48" t="s">
        <v>29</v>
      </c>
      <c r="P22" s="48" t="s">
        <v>29</v>
      </c>
      <c r="Q22" s="48" t="s">
        <v>29</v>
      </c>
      <c r="R22" s="48" t="s">
        <v>29</v>
      </c>
      <c r="S22" s="48" t="s">
        <v>29</v>
      </c>
      <c r="T22" s="48" t="s">
        <v>29</v>
      </c>
      <c r="U22" s="48" t="s">
        <v>29</v>
      </c>
      <c r="V22" s="48" t="s">
        <v>29</v>
      </c>
      <c r="W22" s="48" t="s">
        <v>29</v>
      </c>
      <c r="X22" s="48" t="s">
        <v>29</v>
      </c>
      <c r="Y22" s="48" t="s">
        <v>29</v>
      </c>
      <c r="Z22" s="48" t="s">
        <v>29</v>
      </c>
      <c r="AA22" s="48" t="s">
        <v>29</v>
      </c>
      <c r="AB22" s="48" t="s">
        <v>29</v>
      </c>
      <c r="AC22" s="48" t="s">
        <v>29</v>
      </c>
      <c r="AD22" s="48" t="s">
        <v>29</v>
      </c>
      <c r="AE22" s="48" t="s">
        <v>29</v>
      </c>
      <c r="AF22" s="48" t="s">
        <v>29</v>
      </c>
      <c r="AG22" s="48" t="s">
        <v>29</v>
      </c>
      <c r="AH22" s="48" t="s">
        <v>29</v>
      </c>
      <c r="AI22" s="48" t="s">
        <v>29</v>
      </c>
      <c r="AJ22" s="48" t="s">
        <v>29</v>
      </c>
      <c r="AK22" s="48" t="s">
        <v>29</v>
      </c>
      <c r="AL22" s="48" t="s">
        <v>29</v>
      </c>
      <c r="AM22" s="61"/>
    </row>
    <row r="23" ht="30" customHeight="1" spans="1:39">
      <c r="A23" s="20"/>
      <c r="B23" s="20"/>
      <c r="C23" s="137"/>
      <c r="D23" s="20">
        <v>10</v>
      </c>
      <c r="E23" s="138" t="s">
        <v>933</v>
      </c>
      <c r="F23" s="32" t="s">
        <v>737</v>
      </c>
      <c r="G23" s="32"/>
      <c r="H23" s="20">
        <f t="shared" ref="H23:H25" si="2">SUM(I23:AL23)</f>
        <v>0</v>
      </c>
      <c r="I23" s="20"/>
      <c r="J23" s="20"/>
      <c r="K23" s="20"/>
      <c r="L23" s="20"/>
      <c r="M23" s="20"/>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61"/>
    </row>
    <row r="24" ht="30" customHeight="1" spans="1:39">
      <c r="A24" s="20"/>
      <c r="B24" s="20"/>
      <c r="C24" s="98" t="s">
        <v>862</v>
      </c>
      <c r="D24" s="20">
        <v>11</v>
      </c>
      <c r="E24" s="23" t="s">
        <v>934</v>
      </c>
      <c r="F24" s="20" t="s">
        <v>747</v>
      </c>
      <c r="G24" s="20"/>
      <c r="H24" s="20">
        <f t="shared" si="2"/>
        <v>0</v>
      </c>
      <c r="I24" s="20"/>
      <c r="J24" s="20"/>
      <c r="K24" s="20"/>
      <c r="L24" s="20"/>
      <c r="M24" s="20"/>
      <c r="N24" s="20"/>
      <c r="O24" s="20"/>
      <c r="P24" s="20"/>
      <c r="Q24" s="20"/>
      <c r="R24" s="20"/>
      <c r="S24" s="20"/>
      <c r="T24" s="20"/>
      <c r="U24" s="20"/>
      <c r="V24" s="20"/>
      <c r="W24" s="20"/>
      <c r="X24" s="20"/>
      <c r="Y24" s="20"/>
      <c r="Z24" s="20"/>
      <c r="AA24" s="20"/>
      <c r="AB24" s="20"/>
      <c r="AC24" s="20"/>
      <c r="AD24" s="20"/>
      <c r="AE24" s="20"/>
      <c r="AF24" s="48"/>
      <c r="AG24" s="20"/>
      <c r="AH24" s="20"/>
      <c r="AI24" s="20"/>
      <c r="AJ24" s="20"/>
      <c r="AK24" s="20"/>
      <c r="AL24" s="20"/>
      <c r="AM24" s="61"/>
    </row>
    <row r="25" ht="30" customHeight="1" spans="1:39">
      <c r="A25" s="20"/>
      <c r="B25" s="20"/>
      <c r="C25" s="98" t="s">
        <v>865</v>
      </c>
      <c r="D25" s="20">
        <v>12</v>
      </c>
      <c r="E25" s="31" t="s">
        <v>935</v>
      </c>
      <c r="F25" s="32" t="s">
        <v>737</v>
      </c>
      <c r="G25" s="32"/>
      <c r="H25" s="20">
        <f t="shared" si="2"/>
        <v>0</v>
      </c>
      <c r="I25" s="20"/>
      <c r="J25" s="139"/>
      <c r="K25" s="20"/>
      <c r="L25" s="139"/>
      <c r="M25" s="20"/>
      <c r="N25" s="139"/>
      <c r="O25" s="20"/>
      <c r="P25" s="20"/>
      <c r="Q25" s="139"/>
      <c r="R25" s="20"/>
      <c r="S25" s="20"/>
      <c r="T25" s="139"/>
      <c r="U25" s="20"/>
      <c r="V25" s="139"/>
      <c r="W25" s="20"/>
      <c r="X25" s="139"/>
      <c r="Y25" s="139"/>
      <c r="Z25" s="20"/>
      <c r="AA25" s="139"/>
      <c r="AB25" s="20"/>
      <c r="AC25" s="139"/>
      <c r="AD25" s="20"/>
      <c r="AE25" s="139"/>
      <c r="AF25" s="139"/>
      <c r="AG25" s="20"/>
      <c r="AH25" s="139"/>
      <c r="AI25" s="139"/>
      <c r="AJ25" s="20"/>
      <c r="AK25" s="139"/>
      <c r="AL25" s="20"/>
      <c r="AM25" s="61"/>
    </row>
    <row r="26" ht="30" customHeight="1" spans="1:39">
      <c r="A26" s="20"/>
      <c r="B26" s="20"/>
      <c r="C26" s="98" t="s">
        <v>884</v>
      </c>
      <c r="D26" s="20">
        <v>13</v>
      </c>
      <c r="E26" s="75" t="s">
        <v>936</v>
      </c>
      <c r="F26" s="109" t="s">
        <v>718</v>
      </c>
      <c r="G26" s="109" t="s">
        <v>29</v>
      </c>
      <c r="H26" s="20" t="s">
        <v>29</v>
      </c>
      <c r="I26" s="109" t="s">
        <v>29</v>
      </c>
      <c r="J26" s="109" t="s">
        <v>29</v>
      </c>
      <c r="K26" s="109" t="s">
        <v>29</v>
      </c>
      <c r="L26" s="109" t="s">
        <v>29</v>
      </c>
      <c r="M26" s="109" t="s">
        <v>29</v>
      </c>
      <c r="N26" s="109" t="s">
        <v>29</v>
      </c>
      <c r="O26" s="109" t="s">
        <v>29</v>
      </c>
      <c r="P26" s="109" t="s">
        <v>29</v>
      </c>
      <c r="Q26" s="109" t="s">
        <v>29</v>
      </c>
      <c r="R26" s="109" t="s">
        <v>29</v>
      </c>
      <c r="S26" s="109" t="s">
        <v>29</v>
      </c>
      <c r="T26" s="109" t="s">
        <v>29</v>
      </c>
      <c r="U26" s="109" t="s">
        <v>29</v>
      </c>
      <c r="V26" s="109" t="s">
        <v>29</v>
      </c>
      <c r="W26" s="109" t="s">
        <v>29</v>
      </c>
      <c r="X26" s="109" t="s">
        <v>29</v>
      </c>
      <c r="Y26" s="109" t="s">
        <v>29</v>
      </c>
      <c r="Z26" s="109" t="s">
        <v>29</v>
      </c>
      <c r="AA26" s="109" t="s">
        <v>29</v>
      </c>
      <c r="AB26" s="109" t="s">
        <v>29</v>
      </c>
      <c r="AC26" s="109" t="s">
        <v>29</v>
      </c>
      <c r="AD26" s="109" t="s">
        <v>29</v>
      </c>
      <c r="AE26" s="109" t="s">
        <v>29</v>
      </c>
      <c r="AF26" s="109" t="s">
        <v>29</v>
      </c>
      <c r="AG26" s="109" t="s">
        <v>29</v>
      </c>
      <c r="AH26" s="109" t="s">
        <v>29</v>
      </c>
      <c r="AI26" s="109" t="s">
        <v>29</v>
      </c>
      <c r="AJ26" s="109" t="s">
        <v>29</v>
      </c>
      <c r="AK26" s="109" t="s">
        <v>29</v>
      </c>
      <c r="AL26" s="109" t="s">
        <v>29</v>
      </c>
      <c r="AM26" s="61"/>
    </row>
    <row r="27" ht="30" customHeight="1" spans="1:39">
      <c r="A27" s="20"/>
      <c r="B27" s="98" t="s">
        <v>829</v>
      </c>
      <c r="C27" s="98" t="s">
        <v>830</v>
      </c>
      <c r="D27" s="20">
        <v>14</v>
      </c>
      <c r="E27" s="23" t="s">
        <v>937</v>
      </c>
      <c r="F27" s="20" t="s">
        <v>715</v>
      </c>
      <c r="G27" s="20" t="s">
        <v>266</v>
      </c>
      <c r="H27" s="30" t="s">
        <v>266</v>
      </c>
      <c r="I27" s="30" t="s">
        <v>266</v>
      </c>
      <c r="J27" s="30" t="s">
        <v>266</v>
      </c>
      <c r="K27" s="30" t="s">
        <v>266</v>
      </c>
      <c r="L27" s="30" t="s">
        <v>266</v>
      </c>
      <c r="M27" s="30" t="s">
        <v>266</v>
      </c>
      <c r="N27" s="30" t="s">
        <v>266</v>
      </c>
      <c r="O27" s="30" t="s">
        <v>266</v>
      </c>
      <c r="P27" s="30" t="s">
        <v>266</v>
      </c>
      <c r="Q27" s="30" t="s">
        <v>266</v>
      </c>
      <c r="R27" s="30" t="s">
        <v>266</v>
      </c>
      <c r="S27" s="30" t="s">
        <v>266</v>
      </c>
      <c r="T27" s="30" t="s">
        <v>266</v>
      </c>
      <c r="U27" s="30" t="s">
        <v>266</v>
      </c>
      <c r="V27" s="30" t="s">
        <v>266</v>
      </c>
      <c r="W27" s="30" t="s">
        <v>266</v>
      </c>
      <c r="X27" s="30" t="s">
        <v>266</v>
      </c>
      <c r="Y27" s="30" t="s">
        <v>266</v>
      </c>
      <c r="Z27" s="30" t="s">
        <v>266</v>
      </c>
      <c r="AA27" s="30" t="s">
        <v>266</v>
      </c>
      <c r="AB27" s="30" t="s">
        <v>266</v>
      </c>
      <c r="AC27" s="30" t="s">
        <v>266</v>
      </c>
      <c r="AD27" s="30" t="s">
        <v>266</v>
      </c>
      <c r="AE27" s="30" t="s">
        <v>266</v>
      </c>
      <c r="AF27" s="30" t="s">
        <v>266</v>
      </c>
      <c r="AG27" s="30" t="s">
        <v>266</v>
      </c>
      <c r="AH27" s="30" t="s">
        <v>266</v>
      </c>
      <c r="AI27" s="30" t="s">
        <v>266</v>
      </c>
      <c r="AJ27" s="30" t="s">
        <v>266</v>
      </c>
      <c r="AK27" s="30" t="s">
        <v>266</v>
      </c>
      <c r="AL27" s="30" t="s">
        <v>266</v>
      </c>
      <c r="AM27" s="61"/>
    </row>
    <row r="28" ht="24.95" hidden="1" customHeight="1" spans="1:39">
      <c r="A28" s="140" t="s">
        <v>833</v>
      </c>
      <c r="B28" s="140"/>
      <c r="C28" s="140"/>
      <c r="D28" s="140"/>
      <c r="E28" s="140"/>
      <c r="F28" s="140"/>
      <c r="G28" s="140"/>
      <c r="H28" s="140"/>
    </row>
    <row r="29" ht="24.95" customHeight="1" spans="1:39">
      <c r="A29" s="141"/>
      <c r="B29" s="141"/>
      <c r="C29" s="141"/>
      <c r="D29" s="142"/>
      <c r="E29" s="141"/>
      <c r="F29" s="141"/>
      <c r="G29" s="141"/>
      <c r="H29" s="142"/>
    </row>
    <row r="30" ht="24.95" customHeight="1"/>
  </sheetData>
  <mergeCells count="21">
    <mergeCell ref="A1:B1"/>
    <mergeCell ref="A2:W2"/>
    <mergeCell ref="A3:F3"/>
    <mergeCell ref="A4:F4"/>
    <mergeCell ref="A5:F5"/>
    <mergeCell ref="A6:F6"/>
    <mergeCell ref="B7:F7"/>
    <mergeCell ref="B8:F8"/>
    <mergeCell ref="B9:F9"/>
    <mergeCell ref="B10:F10"/>
    <mergeCell ref="B11:F11"/>
    <mergeCell ref="B12:H12"/>
    <mergeCell ref="A28:H28"/>
    <mergeCell ref="A7:A11"/>
    <mergeCell ref="A14:A27"/>
    <mergeCell ref="B14:B21"/>
    <mergeCell ref="B22:B26"/>
    <mergeCell ref="C14:C16"/>
    <mergeCell ref="C17:C18"/>
    <mergeCell ref="C19:C20"/>
    <mergeCell ref="C22:C23"/>
  </mergeCells>
  <printOptions horizontalCentered="1"/>
  <pageMargins left="0.708661417322835" right="0.708661417322835" top="0.748031496062992" bottom="0.748031496062992" header="0.31496062992126" footer="0.31496062992126"/>
  <pageSetup paperSize="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5"/>
  <sheetViews>
    <sheetView workbookViewId="0">
      <selection activeCell="Q27" sqref="Q27"/>
    </sheetView>
  </sheetViews>
  <sheetFormatPr defaultColWidth="9" defaultRowHeight="19.5"/>
  <cols>
    <col min="1" max="1" width="5" style="1" customWidth="1"/>
    <col min="2" max="2" width="6.625" style="1" customWidth="1"/>
    <col min="3" max="3" width="11" style="1" customWidth="1"/>
    <col min="4" max="4" width="5.625" style="2" customWidth="1"/>
    <col min="5" max="5" width="40.5" style="42" customWidth="1"/>
    <col min="6" max="6" width="7" style="1" customWidth="1"/>
    <col min="7" max="7" width="7" style="1" hidden="1" customWidth="1"/>
    <col min="8" max="8" width="6.5" style="2" customWidth="1"/>
    <col min="9" max="12" width="12.625" style="1" customWidth="1"/>
    <col min="13" max="16384" width="9" style="1"/>
  </cols>
  <sheetData>
    <row r="1" spans="1:14">
      <c r="A1" s="3" t="s">
        <v>938</v>
      </c>
      <c r="B1" s="3"/>
      <c r="E1" s="3"/>
      <c r="F1" s="3"/>
    </row>
    <row r="2" ht="30" customHeight="1" spans="1:14">
      <c r="A2" s="4" t="s">
        <v>939</v>
      </c>
      <c r="B2" s="4"/>
      <c r="C2" s="4"/>
      <c r="D2" s="4"/>
      <c r="E2" s="4"/>
      <c r="F2" s="4"/>
      <c r="G2" s="4"/>
      <c r="H2" s="4"/>
      <c r="I2" s="4"/>
      <c r="J2" s="4"/>
      <c r="K2" s="4"/>
      <c r="L2" s="4"/>
    </row>
    <row r="3" ht="24.95" hidden="1" customHeight="1" spans="1:14">
      <c r="A3" s="5" t="s">
        <v>770</v>
      </c>
      <c r="B3" s="5"/>
      <c r="C3" s="5"/>
      <c r="D3" s="5"/>
      <c r="E3" s="5"/>
      <c r="F3" s="5"/>
      <c r="G3" s="5"/>
      <c r="H3" s="5" t="s">
        <v>771</v>
      </c>
    </row>
    <row r="4" ht="24.95" hidden="1" customHeight="1" spans="1:14">
      <c r="A4" s="5" t="s">
        <v>772</v>
      </c>
      <c r="B4" s="5"/>
      <c r="C4" s="5"/>
      <c r="D4" s="5"/>
      <c r="E4" s="5"/>
      <c r="F4" s="5"/>
      <c r="G4" s="5"/>
      <c r="H4" s="5" t="s">
        <v>773</v>
      </c>
    </row>
    <row r="5" ht="24.95" hidden="1" customHeight="1" spans="1:14">
      <c r="A5" s="5" t="s">
        <v>774</v>
      </c>
      <c r="B5" s="5"/>
      <c r="C5" s="5"/>
      <c r="D5" s="5"/>
      <c r="E5" s="5"/>
      <c r="F5" s="5"/>
      <c r="G5" s="5"/>
      <c r="H5" s="6" t="s">
        <v>775</v>
      </c>
    </row>
    <row r="6" ht="34.5" customHeight="1" spans="1:14">
      <c r="A6" s="7" t="s">
        <v>940</v>
      </c>
      <c r="B6" s="7"/>
      <c r="C6" s="7"/>
      <c r="D6" s="7"/>
      <c r="E6" s="7"/>
      <c r="F6" s="7"/>
      <c r="G6" s="7" t="s">
        <v>777</v>
      </c>
      <c r="H6" s="7" t="s">
        <v>777</v>
      </c>
      <c r="I6" s="91" t="s">
        <v>288</v>
      </c>
      <c r="J6" s="91" t="s">
        <v>310</v>
      </c>
      <c r="K6" s="90" t="s">
        <v>329</v>
      </c>
      <c r="L6" s="111" t="s">
        <v>352</v>
      </c>
      <c r="M6" s="8" t="s">
        <v>399</v>
      </c>
      <c r="N6" s="8" t="s">
        <v>403</v>
      </c>
    </row>
    <row r="7" ht="24.95" customHeight="1" spans="1:14">
      <c r="A7" s="9" t="s">
        <v>779</v>
      </c>
      <c r="B7" s="7" t="s">
        <v>919</v>
      </c>
      <c r="C7" s="7"/>
      <c r="D7" s="7"/>
      <c r="E7" s="7"/>
      <c r="F7" s="7"/>
      <c r="G7" s="7">
        <v>1428</v>
      </c>
      <c r="H7" s="7">
        <f>SUM(H8:H11)</f>
        <v>1428</v>
      </c>
      <c r="I7" s="112">
        <f>SUM(I8:I10)</f>
        <v>250</v>
      </c>
      <c r="J7" s="112">
        <f t="shared" ref="J7:N7" si="0">SUM(J8:J10)</f>
        <v>225</v>
      </c>
      <c r="K7" s="112">
        <f t="shared" si="0"/>
        <v>430</v>
      </c>
      <c r="L7" s="112">
        <f t="shared" si="0"/>
        <v>247</v>
      </c>
      <c r="M7" s="112">
        <f t="shared" si="0"/>
        <v>36</v>
      </c>
      <c r="N7" s="112">
        <f t="shared" si="0"/>
        <v>240</v>
      </c>
    </row>
    <row r="8" ht="24.95" customHeight="1" spans="1:14">
      <c r="A8" s="7"/>
      <c r="B8" s="7" t="s">
        <v>920</v>
      </c>
      <c r="C8" s="7"/>
      <c r="D8" s="7"/>
      <c r="E8" s="7"/>
      <c r="F8" s="7"/>
      <c r="G8" s="7">
        <v>1428</v>
      </c>
      <c r="H8" s="7">
        <f>SUM(I8:N8)</f>
        <v>1428</v>
      </c>
      <c r="I8" s="10">
        <v>250</v>
      </c>
      <c r="J8" s="10">
        <v>225</v>
      </c>
      <c r="K8" s="7">
        <v>430</v>
      </c>
      <c r="L8" s="7">
        <v>247</v>
      </c>
      <c r="M8" s="10">
        <v>36</v>
      </c>
      <c r="N8" s="10">
        <v>240</v>
      </c>
    </row>
    <row r="9" ht="24.95" customHeight="1" spans="1:14">
      <c r="A9" s="7"/>
      <c r="B9" s="7" t="s">
        <v>921</v>
      </c>
      <c r="C9" s="7"/>
      <c r="D9" s="7"/>
      <c r="E9" s="7"/>
      <c r="F9" s="7"/>
      <c r="G9" s="7"/>
      <c r="H9" s="7"/>
      <c r="I9" s="35"/>
      <c r="J9" s="35"/>
      <c r="K9" s="35"/>
      <c r="L9" s="35"/>
      <c r="M9" s="60"/>
      <c r="N9" s="60"/>
    </row>
    <row r="10" ht="24.95" customHeight="1" spans="1:14">
      <c r="A10" s="7"/>
      <c r="B10" s="7" t="s">
        <v>922</v>
      </c>
      <c r="C10" s="7"/>
      <c r="D10" s="7"/>
      <c r="E10" s="7"/>
      <c r="F10" s="7"/>
      <c r="G10" s="7"/>
      <c r="H10" s="7"/>
      <c r="I10" s="35"/>
      <c r="J10" s="35"/>
      <c r="K10" s="35"/>
      <c r="L10" s="35"/>
      <c r="M10" s="60"/>
      <c r="N10" s="60"/>
    </row>
    <row r="11" ht="24.95" hidden="1" customHeight="1" spans="1:14">
      <c r="A11" s="7"/>
      <c r="B11" s="98" t="s">
        <v>923</v>
      </c>
      <c r="C11" s="98"/>
      <c r="D11" s="98"/>
      <c r="E11" s="98"/>
      <c r="F11" s="98"/>
      <c r="G11" s="98"/>
      <c r="H11" s="7"/>
      <c r="I11" s="35"/>
      <c r="J11" s="35"/>
      <c r="K11" s="35"/>
      <c r="L11" s="35"/>
      <c r="M11" s="60"/>
      <c r="N11" s="60"/>
    </row>
    <row r="12" ht="48" hidden="1" customHeight="1" spans="1:14">
      <c r="A12" s="7" t="s">
        <v>924</v>
      </c>
      <c r="B12" s="99" t="s">
        <v>941</v>
      </c>
      <c r="C12" s="99"/>
      <c r="D12" s="99"/>
      <c r="E12" s="99"/>
      <c r="F12" s="99"/>
      <c r="G12" s="99"/>
      <c r="H12" s="99"/>
      <c r="I12" s="35"/>
      <c r="J12" s="35"/>
      <c r="K12" s="35"/>
      <c r="L12" s="35"/>
      <c r="M12" s="60"/>
      <c r="N12" s="60"/>
    </row>
    <row r="13" ht="30" customHeight="1" spans="1:14">
      <c r="A13" s="9" t="s">
        <v>839</v>
      </c>
      <c r="B13" s="9" t="s">
        <v>664</v>
      </c>
      <c r="C13" s="7" t="s">
        <v>926</v>
      </c>
      <c r="D13" s="9" t="s">
        <v>876</v>
      </c>
      <c r="E13" s="9" t="s">
        <v>666</v>
      </c>
      <c r="F13" s="7" t="s">
        <v>667</v>
      </c>
      <c r="G13" s="7" t="s">
        <v>777</v>
      </c>
      <c r="H13" s="7" t="s">
        <v>777</v>
      </c>
      <c r="I13" s="91" t="s">
        <v>288</v>
      </c>
      <c r="J13" s="91" t="s">
        <v>310</v>
      </c>
      <c r="K13" s="90" t="s">
        <v>329</v>
      </c>
      <c r="L13" s="111" t="s">
        <v>352</v>
      </c>
      <c r="M13" s="8" t="s">
        <v>399</v>
      </c>
      <c r="N13" s="8" t="s">
        <v>403</v>
      </c>
    </row>
    <row r="14" ht="30" customHeight="1" spans="1:14">
      <c r="A14" s="9" t="s">
        <v>792</v>
      </c>
      <c r="B14" s="15" t="s">
        <v>670</v>
      </c>
      <c r="C14" s="100" t="s">
        <v>184</v>
      </c>
      <c r="D14" s="7">
        <v>1</v>
      </c>
      <c r="E14" s="68" t="s">
        <v>942</v>
      </c>
      <c r="F14" s="7" t="s">
        <v>684</v>
      </c>
      <c r="G14" s="7">
        <v>8</v>
      </c>
      <c r="H14" s="7">
        <f>SUM(I14:N14)</f>
        <v>10</v>
      </c>
      <c r="I14" s="7">
        <v>1</v>
      </c>
      <c r="J14" s="7">
        <v>1</v>
      </c>
      <c r="K14" s="7">
        <v>2</v>
      </c>
      <c r="L14" s="7">
        <v>4</v>
      </c>
      <c r="M14" s="21">
        <v>1</v>
      </c>
      <c r="N14" s="21">
        <v>1</v>
      </c>
    </row>
    <row r="15" s="88" customFormat="1" ht="30" customHeight="1" spans="1:14">
      <c r="A15" s="7"/>
      <c r="B15" s="113"/>
      <c r="C15" s="104"/>
      <c r="D15" s="114">
        <v>2</v>
      </c>
      <c r="E15" s="68" t="s">
        <v>943</v>
      </c>
      <c r="F15" s="7" t="s">
        <v>678</v>
      </c>
      <c r="G15" s="7">
        <v>4</v>
      </c>
      <c r="H15" s="7">
        <f>SUM(I15:N15)</f>
        <v>0</v>
      </c>
      <c r="I15" s="7"/>
      <c r="J15" s="7"/>
      <c r="K15" s="7"/>
      <c r="L15" s="7"/>
      <c r="M15" s="115"/>
      <c r="N15" s="116"/>
    </row>
    <row r="16" ht="30" customHeight="1" spans="1:14">
      <c r="A16" s="7"/>
      <c r="B16" s="113"/>
      <c r="C16" s="7" t="s">
        <v>185</v>
      </c>
      <c r="D16" s="7">
        <v>3</v>
      </c>
      <c r="E16" s="27" t="s">
        <v>930</v>
      </c>
      <c r="F16" s="30" t="s">
        <v>715</v>
      </c>
      <c r="G16" s="33">
        <v>100</v>
      </c>
      <c r="H16" s="33">
        <v>100</v>
      </c>
      <c r="I16" s="33">
        <v>100</v>
      </c>
      <c r="J16" s="33">
        <v>100</v>
      </c>
      <c r="K16" s="33">
        <v>100</v>
      </c>
      <c r="L16" s="33">
        <v>100</v>
      </c>
      <c r="M16" s="33">
        <v>100</v>
      </c>
      <c r="N16" s="33">
        <v>100</v>
      </c>
    </row>
    <row r="17" ht="30" customHeight="1" spans="1:14">
      <c r="A17" s="7"/>
      <c r="B17" s="113"/>
      <c r="C17" s="7"/>
      <c r="D17" s="114">
        <v>4</v>
      </c>
      <c r="E17" s="27" t="s">
        <v>853</v>
      </c>
      <c r="F17" s="30" t="s">
        <v>715</v>
      </c>
      <c r="G17" s="33">
        <v>100</v>
      </c>
      <c r="H17" s="33">
        <v>100</v>
      </c>
      <c r="I17" s="33">
        <v>100</v>
      </c>
      <c r="J17" s="33">
        <v>100</v>
      </c>
      <c r="K17" s="33">
        <v>100</v>
      </c>
      <c r="L17" s="33">
        <v>100</v>
      </c>
      <c r="M17" s="33">
        <v>100</v>
      </c>
      <c r="N17" s="33">
        <v>100</v>
      </c>
    </row>
    <row r="18" ht="30" customHeight="1" spans="1:14">
      <c r="A18" s="7"/>
      <c r="B18" s="113"/>
      <c r="C18" s="7" t="s">
        <v>186</v>
      </c>
      <c r="D18" s="7">
        <v>5</v>
      </c>
      <c r="E18" s="27" t="s">
        <v>854</v>
      </c>
      <c r="F18" s="30" t="s">
        <v>715</v>
      </c>
      <c r="G18" s="30" t="s">
        <v>257</v>
      </c>
      <c r="H18" s="30" t="s">
        <v>257</v>
      </c>
      <c r="I18" s="30" t="s">
        <v>257</v>
      </c>
      <c r="J18" s="30" t="s">
        <v>257</v>
      </c>
      <c r="K18" s="30" t="s">
        <v>257</v>
      </c>
      <c r="L18" s="30" t="s">
        <v>257</v>
      </c>
      <c r="M18" s="30" t="s">
        <v>257</v>
      </c>
      <c r="N18" s="30" t="s">
        <v>257</v>
      </c>
    </row>
    <row r="19" ht="30" customHeight="1" spans="1:14">
      <c r="A19" s="7"/>
      <c r="B19" s="113"/>
      <c r="C19" s="7"/>
      <c r="D19" s="114">
        <v>6</v>
      </c>
      <c r="E19" s="27" t="s">
        <v>931</v>
      </c>
      <c r="F19" s="30" t="s">
        <v>715</v>
      </c>
      <c r="G19" s="33">
        <v>100</v>
      </c>
      <c r="H19" s="33">
        <v>100</v>
      </c>
      <c r="I19" s="33">
        <v>100</v>
      </c>
      <c r="J19" s="33">
        <v>100</v>
      </c>
      <c r="K19" s="33">
        <v>100</v>
      </c>
      <c r="L19" s="33">
        <v>100</v>
      </c>
      <c r="M19" s="33">
        <v>100</v>
      </c>
      <c r="N19" s="33">
        <v>100</v>
      </c>
    </row>
    <row r="20" ht="30" customHeight="1" spans="1:14">
      <c r="A20" s="7"/>
      <c r="B20" s="117"/>
      <c r="C20" s="7" t="s">
        <v>813</v>
      </c>
      <c r="D20" s="7">
        <v>7</v>
      </c>
      <c r="E20" s="27" t="s">
        <v>814</v>
      </c>
      <c r="F20" s="30" t="s">
        <v>718</v>
      </c>
      <c r="G20" s="30" t="s">
        <v>29</v>
      </c>
      <c r="H20" s="33" t="s">
        <v>29</v>
      </c>
      <c r="I20" s="33" t="s">
        <v>29</v>
      </c>
      <c r="J20" s="33" t="s">
        <v>29</v>
      </c>
      <c r="K20" s="33" t="s">
        <v>29</v>
      </c>
      <c r="L20" s="33" t="s">
        <v>29</v>
      </c>
      <c r="M20" s="33" t="s">
        <v>29</v>
      </c>
      <c r="N20" s="33" t="s">
        <v>29</v>
      </c>
    </row>
    <row r="21" ht="30" customHeight="1" spans="1:14">
      <c r="A21" s="7"/>
      <c r="B21" s="9" t="s">
        <v>734</v>
      </c>
      <c r="C21" s="15" t="s">
        <v>859</v>
      </c>
      <c r="D21" s="114">
        <v>8</v>
      </c>
      <c r="E21" s="74" t="s">
        <v>944</v>
      </c>
      <c r="F21" s="32" t="s">
        <v>718</v>
      </c>
      <c r="G21" s="32" t="s">
        <v>29</v>
      </c>
      <c r="H21" s="7" t="s">
        <v>29</v>
      </c>
      <c r="I21" s="7" t="s">
        <v>29</v>
      </c>
      <c r="J21" s="7" t="s">
        <v>29</v>
      </c>
      <c r="K21" s="7" t="s">
        <v>29</v>
      </c>
      <c r="L21" s="7" t="s">
        <v>29</v>
      </c>
      <c r="M21" s="7" t="s">
        <v>29</v>
      </c>
      <c r="N21" s="7" t="s">
        <v>29</v>
      </c>
    </row>
    <row r="22" ht="30" customHeight="1" spans="1:14">
      <c r="A22" s="7"/>
      <c r="B22" s="9"/>
      <c r="C22" s="113"/>
      <c r="D22" s="7">
        <v>9</v>
      </c>
      <c r="E22" s="74" t="s">
        <v>933</v>
      </c>
      <c r="F22" s="118" t="s">
        <v>945</v>
      </c>
      <c r="G22" s="118"/>
      <c r="H22" s="7">
        <f>SUM(I22:N22)</f>
        <v>0</v>
      </c>
      <c r="I22" s="7"/>
      <c r="J22" s="7"/>
      <c r="K22" s="7"/>
      <c r="L22" s="7"/>
      <c r="M22" s="21"/>
      <c r="N22" s="60"/>
    </row>
    <row r="23" ht="30" customHeight="1" spans="1:14">
      <c r="A23" s="7"/>
      <c r="B23" s="9"/>
      <c r="C23" s="113"/>
      <c r="D23" s="114">
        <v>10</v>
      </c>
      <c r="E23" s="74" t="s">
        <v>898</v>
      </c>
      <c r="F23" s="32" t="s">
        <v>697</v>
      </c>
      <c r="G23" s="32">
        <v>2.6</v>
      </c>
      <c r="H23" s="7">
        <f t="shared" ref="H23:H26" si="1">SUM(I23:N23)</f>
        <v>0</v>
      </c>
      <c r="I23" s="7"/>
      <c r="J23" s="7"/>
      <c r="K23" s="7"/>
      <c r="L23" s="7"/>
      <c r="M23" s="21"/>
      <c r="N23" s="60"/>
    </row>
    <row r="24" ht="30" customHeight="1" spans="1:14">
      <c r="A24" s="7"/>
      <c r="B24" s="9"/>
      <c r="C24" s="113"/>
      <c r="D24" s="7">
        <v>11</v>
      </c>
      <c r="E24" s="74" t="s">
        <v>946</v>
      </c>
      <c r="F24" s="32" t="s">
        <v>697</v>
      </c>
      <c r="G24" s="32"/>
      <c r="H24" s="7">
        <f t="shared" si="1"/>
        <v>0</v>
      </c>
      <c r="I24" s="7"/>
      <c r="J24" s="7"/>
      <c r="K24" s="7"/>
      <c r="L24" s="7"/>
      <c r="M24" s="21"/>
      <c r="N24" s="60"/>
    </row>
    <row r="25" ht="30" customHeight="1" spans="1:14">
      <c r="A25" s="7"/>
      <c r="B25" s="9"/>
      <c r="C25" s="117"/>
      <c r="D25" s="114">
        <v>12</v>
      </c>
      <c r="E25" s="74" t="s">
        <v>947</v>
      </c>
      <c r="F25" s="32" t="s">
        <v>697</v>
      </c>
      <c r="G25" s="32">
        <v>1.5</v>
      </c>
      <c r="H25" s="7">
        <f t="shared" si="1"/>
        <v>0</v>
      </c>
      <c r="I25" s="7"/>
      <c r="J25" s="7"/>
      <c r="K25" s="7"/>
      <c r="L25" s="7"/>
      <c r="M25" s="21"/>
      <c r="N25" s="60"/>
    </row>
    <row r="26" ht="30" customHeight="1" spans="1:14">
      <c r="A26" s="7"/>
      <c r="B26" s="7"/>
      <c r="C26" s="9" t="s">
        <v>862</v>
      </c>
      <c r="D26" s="7">
        <v>13</v>
      </c>
      <c r="E26" s="68" t="s">
        <v>948</v>
      </c>
      <c r="F26" s="7" t="s">
        <v>747</v>
      </c>
      <c r="G26" s="7">
        <v>2.2</v>
      </c>
      <c r="H26" s="7">
        <f t="shared" si="1"/>
        <v>0</v>
      </c>
      <c r="I26" s="7"/>
      <c r="J26" s="7"/>
      <c r="K26" s="7"/>
      <c r="L26" s="7"/>
      <c r="M26" s="21"/>
      <c r="N26" s="60"/>
    </row>
    <row r="27" ht="30" customHeight="1" spans="1:14">
      <c r="A27" s="7"/>
      <c r="B27" s="7"/>
      <c r="C27" s="9" t="s">
        <v>865</v>
      </c>
      <c r="D27" s="114">
        <v>14</v>
      </c>
      <c r="E27" s="74" t="s">
        <v>949</v>
      </c>
      <c r="F27" s="32" t="s">
        <v>718</v>
      </c>
      <c r="G27" s="32" t="s">
        <v>29</v>
      </c>
      <c r="H27" s="7" t="s">
        <v>29</v>
      </c>
      <c r="I27" s="7" t="s">
        <v>29</v>
      </c>
      <c r="J27" s="7" t="s">
        <v>29</v>
      </c>
      <c r="K27" s="7" t="s">
        <v>29</v>
      </c>
      <c r="L27" s="7" t="s">
        <v>29</v>
      </c>
      <c r="M27" s="7" t="s">
        <v>29</v>
      </c>
      <c r="N27" s="7" t="s">
        <v>29</v>
      </c>
    </row>
    <row r="28" ht="30" customHeight="1" spans="1:14">
      <c r="A28" s="7"/>
      <c r="B28" s="7"/>
      <c r="C28" s="9" t="s">
        <v>826</v>
      </c>
      <c r="D28" s="7">
        <v>15</v>
      </c>
      <c r="E28" s="75" t="s">
        <v>950</v>
      </c>
      <c r="F28" s="109" t="s">
        <v>718</v>
      </c>
      <c r="G28" s="109" t="s">
        <v>29</v>
      </c>
      <c r="H28" s="109" t="s">
        <v>29</v>
      </c>
      <c r="I28" s="109" t="s">
        <v>29</v>
      </c>
      <c r="J28" s="109" t="s">
        <v>29</v>
      </c>
      <c r="K28" s="109" t="s">
        <v>29</v>
      </c>
      <c r="L28" s="109" t="s">
        <v>29</v>
      </c>
      <c r="M28" s="109" t="s">
        <v>29</v>
      </c>
      <c r="N28" s="109" t="s">
        <v>29</v>
      </c>
    </row>
    <row r="29" ht="30" customHeight="1" spans="1:14">
      <c r="A29" s="7"/>
      <c r="B29" s="9" t="s">
        <v>829</v>
      </c>
      <c r="C29" s="9" t="s">
        <v>830</v>
      </c>
      <c r="D29" s="114">
        <v>16</v>
      </c>
      <c r="E29" s="68" t="s">
        <v>937</v>
      </c>
      <c r="F29" s="7" t="s">
        <v>715</v>
      </c>
      <c r="G29" s="7" t="s">
        <v>266</v>
      </c>
      <c r="H29" s="30" t="s">
        <v>266</v>
      </c>
      <c r="I29" s="30" t="s">
        <v>266</v>
      </c>
      <c r="J29" s="30" t="s">
        <v>266</v>
      </c>
      <c r="K29" s="30" t="s">
        <v>266</v>
      </c>
      <c r="L29" s="30" t="s">
        <v>266</v>
      </c>
      <c r="M29" s="30" t="s">
        <v>266</v>
      </c>
      <c r="N29" s="30" t="s">
        <v>266</v>
      </c>
    </row>
    <row r="30" ht="24.95" hidden="1" customHeight="1" spans="1:14">
      <c r="A30" s="39" t="s">
        <v>833</v>
      </c>
      <c r="B30" s="39"/>
      <c r="C30" s="39"/>
      <c r="D30" s="39"/>
      <c r="E30" s="39"/>
      <c r="F30" s="39"/>
      <c r="G30" s="39"/>
      <c r="H30" s="39"/>
      <c r="I30" s="2"/>
      <c r="J30" s="2"/>
      <c r="K30" s="2"/>
      <c r="L30" s="2"/>
      <c r="M30" s="2"/>
    </row>
    <row r="31" ht="24.95" customHeight="1" spans="1:14">
      <c r="A31" s="40"/>
      <c r="B31" s="40"/>
      <c r="C31" s="40"/>
      <c r="D31" s="41"/>
      <c r="E31" s="76"/>
      <c r="F31" s="40"/>
      <c r="G31" s="40"/>
      <c r="H31" s="41"/>
    </row>
    <row r="32" ht="24.95" customHeight="1"/>
    <row r="40" ht="63" spans="5:10">
      <c r="E40" s="119" t="s">
        <v>288</v>
      </c>
      <c r="F40" s="120" t="s">
        <v>289</v>
      </c>
      <c r="G40" s="121" t="s">
        <v>256</v>
      </c>
      <c r="H40" s="122">
        <v>250</v>
      </c>
      <c r="J40" s="122">
        <v>250</v>
      </c>
    </row>
    <row r="41" ht="63" spans="5:10">
      <c r="E41" s="119" t="s">
        <v>310</v>
      </c>
      <c r="F41" s="120" t="s">
        <v>289</v>
      </c>
      <c r="G41" s="121" t="s">
        <v>256</v>
      </c>
      <c r="H41" s="122">
        <v>225</v>
      </c>
      <c r="J41" s="122">
        <v>225</v>
      </c>
    </row>
    <row r="42" ht="63" spans="5:10">
      <c r="E42" s="123" t="s">
        <v>329</v>
      </c>
      <c r="F42" s="120" t="s">
        <v>289</v>
      </c>
      <c r="G42" s="121" t="s">
        <v>256</v>
      </c>
      <c r="H42" s="122">
        <v>210</v>
      </c>
      <c r="J42" s="2">
        <v>430</v>
      </c>
    </row>
    <row r="43" ht="63" spans="5:10">
      <c r="E43" s="124" t="s">
        <v>352</v>
      </c>
      <c r="F43" s="120" t="s">
        <v>289</v>
      </c>
      <c r="G43" s="121" t="s">
        <v>256</v>
      </c>
      <c r="H43" s="122">
        <v>73</v>
      </c>
      <c r="J43" s="2">
        <v>247</v>
      </c>
    </row>
    <row r="44" ht="63" spans="5:10">
      <c r="E44" s="125" t="s">
        <v>399</v>
      </c>
      <c r="F44" s="120" t="s">
        <v>289</v>
      </c>
      <c r="G44" s="121" t="s">
        <v>256</v>
      </c>
      <c r="H44" s="122">
        <v>36</v>
      </c>
      <c r="J44" s="122">
        <v>36</v>
      </c>
    </row>
    <row r="45" ht="63" spans="5:10">
      <c r="E45" s="125" t="s">
        <v>403</v>
      </c>
      <c r="F45" s="120" t="s">
        <v>289</v>
      </c>
      <c r="G45" s="121" t="s">
        <v>256</v>
      </c>
      <c r="H45" s="122">
        <v>240</v>
      </c>
      <c r="J45" s="122">
        <v>240</v>
      </c>
    </row>
  </sheetData>
  <mergeCells count="22">
    <mergeCell ref="A1:B1"/>
    <mergeCell ref="E1:F1"/>
    <mergeCell ref="A2:L2"/>
    <mergeCell ref="A3:F3"/>
    <mergeCell ref="A4:F4"/>
    <mergeCell ref="A5:F5"/>
    <mergeCell ref="A6:F6"/>
    <mergeCell ref="B7:F7"/>
    <mergeCell ref="B8:F8"/>
    <mergeCell ref="B9:F9"/>
    <mergeCell ref="B10:F10"/>
    <mergeCell ref="B11:F11"/>
    <mergeCell ref="B12:H12"/>
    <mergeCell ref="A30:H30"/>
    <mergeCell ref="A7:A11"/>
    <mergeCell ref="A14:A29"/>
    <mergeCell ref="B14:B20"/>
    <mergeCell ref="B21:B28"/>
    <mergeCell ref="C14:C15"/>
    <mergeCell ref="C16:C17"/>
    <mergeCell ref="C18:C19"/>
    <mergeCell ref="C21:C25"/>
  </mergeCells>
  <dataValidations count="2">
    <dataValidation type="list" allowBlank="1" showInputMessage="1" showErrorMessage="1" sqref="F40:F45">
      <formula1>菜单!$G$2:$G$7</formula1>
    </dataValidation>
    <dataValidation type="list" allowBlank="1" showInputMessage="1" showErrorMessage="1" sqref="G40:G45">
      <formula1>菜单!$Q$2:$Q$3</formula1>
    </dataValidation>
  </dataValidations>
  <printOptions horizontalCentered="1"/>
  <pageMargins left="0.708661417322835" right="0.708661417322835" top="0.748031496062992" bottom="0.748031496062992" header="0.31496062992126" footer="0.31496062992126"/>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30"/>
  <sheetViews>
    <sheetView zoomScaleSheetLayoutView="106" workbookViewId="0">
      <selection activeCell="M41" sqref="M41"/>
    </sheetView>
  </sheetViews>
  <sheetFormatPr defaultColWidth="9" defaultRowHeight="19.5"/>
  <cols>
    <col min="1" max="1" width="5" style="1" customWidth="1"/>
    <col min="2" max="2" width="6.625" style="1" customWidth="1"/>
    <col min="3" max="3" width="11" style="1" customWidth="1"/>
    <col min="4" max="4" width="4.375" style="2" customWidth="1"/>
    <col min="5" max="5" width="32.375" style="42" customWidth="1"/>
    <col min="6" max="7" width="7" style="1" customWidth="1"/>
    <col min="8" max="8" width="12.625" style="2" customWidth="1"/>
    <col min="9" max="22" width="9.25" style="1" customWidth="1"/>
    <col min="23" max="23" width="12.125" style="1" customWidth="1"/>
    <col min="24" max="16384" width="9" style="1"/>
  </cols>
  <sheetData>
    <row r="1" spans="1:25">
      <c r="A1" s="3" t="s">
        <v>951</v>
      </c>
      <c r="B1" s="3"/>
      <c r="C1" s="3"/>
      <c r="D1" s="3"/>
    </row>
    <row r="2" ht="30" customHeight="1" spans="1:25">
      <c r="A2" s="4" t="s">
        <v>952</v>
      </c>
      <c r="B2" s="4"/>
      <c r="C2" s="4"/>
      <c r="D2" s="4"/>
      <c r="E2" s="4"/>
      <c r="F2" s="4"/>
      <c r="G2" s="4"/>
      <c r="H2" s="4"/>
      <c r="I2" s="4"/>
      <c r="J2" s="4"/>
      <c r="K2" s="4"/>
      <c r="L2" s="4"/>
      <c r="M2" s="4"/>
      <c r="N2" s="4"/>
      <c r="O2" s="4"/>
      <c r="P2" s="4"/>
      <c r="Q2" s="4"/>
      <c r="R2" s="4"/>
      <c r="S2" s="4"/>
      <c r="T2" s="4"/>
      <c r="U2" s="4"/>
      <c r="V2" s="4"/>
      <c r="W2" s="4"/>
    </row>
    <row r="3" ht="24.95" hidden="1" customHeight="1" spans="1:25">
      <c r="A3" s="5" t="s">
        <v>770</v>
      </c>
      <c r="B3" s="5"/>
      <c r="C3" s="5"/>
      <c r="D3" s="5"/>
      <c r="E3" s="5"/>
      <c r="F3" s="5"/>
      <c r="G3" s="5"/>
      <c r="H3" s="5" t="s">
        <v>771</v>
      </c>
    </row>
    <row r="4" ht="24.95" hidden="1" customHeight="1" spans="1:25">
      <c r="A4" s="5" t="s">
        <v>772</v>
      </c>
      <c r="B4" s="5"/>
      <c r="C4" s="5"/>
      <c r="D4" s="5"/>
      <c r="E4" s="5"/>
      <c r="F4" s="5"/>
      <c r="G4" s="5"/>
      <c r="H4" s="5" t="s">
        <v>773</v>
      </c>
    </row>
    <row r="5" ht="24.95" hidden="1" customHeight="1" spans="1:25">
      <c r="A5" s="5" t="s">
        <v>774</v>
      </c>
      <c r="B5" s="5"/>
      <c r="C5" s="5"/>
      <c r="D5" s="5"/>
      <c r="E5" s="5"/>
      <c r="F5" s="5"/>
      <c r="G5" s="5"/>
      <c r="H5" s="6" t="s">
        <v>775</v>
      </c>
    </row>
    <row r="6" ht="34.5" customHeight="1" spans="1:25">
      <c r="A6" s="7" t="s">
        <v>953</v>
      </c>
      <c r="B6" s="7"/>
      <c r="C6" s="7"/>
      <c r="D6" s="7"/>
      <c r="E6" s="7"/>
      <c r="F6" s="7"/>
      <c r="G6" s="7" t="s">
        <v>777</v>
      </c>
      <c r="H6" s="7" t="s">
        <v>777</v>
      </c>
      <c r="I6" s="89" t="s">
        <v>272</v>
      </c>
      <c r="J6" s="90" t="s">
        <v>282</v>
      </c>
      <c r="K6" s="91" t="s">
        <v>293</v>
      </c>
      <c r="L6" s="8" t="s">
        <v>363</v>
      </c>
      <c r="M6" s="92" t="s">
        <v>372</v>
      </c>
      <c r="N6" s="8" t="s">
        <v>473</v>
      </c>
      <c r="O6" s="8" t="s">
        <v>478</v>
      </c>
      <c r="P6" s="8" t="s">
        <v>482</v>
      </c>
      <c r="Q6" s="8" t="s">
        <v>489</v>
      </c>
      <c r="R6" s="8" t="s">
        <v>495</v>
      </c>
      <c r="S6" s="93" t="s">
        <v>498</v>
      </c>
      <c r="T6" s="8" t="s">
        <v>500</v>
      </c>
      <c r="U6" s="8" t="s">
        <v>505</v>
      </c>
      <c r="V6" s="94" t="s">
        <v>507</v>
      </c>
      <c r="W6" s="95" t="s">
        <v>954</v>
      </c>
      <c r="X6" s="40"/>
      <c r="Y6" s="40"/>
    </row>
    <row r="7" ht="20.1" customHeight="1" spans="1:25">
      <c r="A7" s="9" t="s">
        <v>779</v>
      </c>
      <c r="B7" s="7" t="s">
        <v>919</v>
      </c>
      <c r="C7" s="7"/>
      <c r="D7" s="7"/>
      <c r="E7" s="7"/>
      <c r="F7" s="7"/>
      <c r="G7" s="7">
        <v>472</v>
      </c>
      <c r="H7" s="7">
        <f>SUM(H8:H11)</f>
        <v>472</v>
      </c>
      <c r="I7" s="96">
        <f>SUM(I8:I10)</f>
        <v>77</v>
      </c>
      <c r="J7" s="96">
        <f t="shared" ref="J7:W7" si="0">SUM(J8:J10)</f>
        <v>35</v>
      </c>
      <c r="K7" s="96">
        <f t="shared" si="0"/>
        <v>23</v>
      </c>
      <c r="L7" s="96">
        <f t="shared" si="0"/>
        <v>27</v>
      </c>
      <c r="M7" s="96">
        <f t="shared" si="0"/>
        <v>26</v>
      </c>
      <c r="N7" s="96">
        <f t="shared" si="0"/>
        <v>21</v>
      </c>
      <c r="O7" s="96">
        <f t="shared" si="0"/>
        <v>19</v>
      </c>
      <c r="P7" s="96">
        <f t="shared" si="0"/>
        <v>29</v>
      </c>
      <c r="Q7" s="96">
        <f t="shared" si="0"/>
        <v>31</v>
      </c>
      <c r="R7" s="96">
        <f t="shared" si="0"/>
        <v>25</v>
      </c>
      <c r="S7" s="96">
        <f t="shared" si="0"/>
        <v>45</v>
      </c>
      <c r="T7" s="96">
        <f t="shared" si="0"/>
        <v>20</v>
      </c>
      <c r="U7" s="96">
        <f t="shared" si="0"/>
        <v>38</v>
      </c>
      <c r="V7" s="96">
        <f t="shared" si="0"/>
        <v>27</v>
      </c>
      <c r="W7" s="96">
        <f t="shared" si="0"/>
        <v>29</v>
      </c>
      <c r="X7" s="40"/>
      <c r="Y7" s="40"/>
    </row>
    <row r="8" ht="20.1" customHeight="1" spans="1:25">
      <c r="A8" s="7"/>
      <c r="B8" s="7" t="s">
        <v>920</v>
      </c>
      <c r="C8" s="7"/>
      <c r="D8" s="7"/>
      <c r="E8" s="7"/>
      <c r="F8" s="7"/>
      <c r="G8" s="7">
        <v>472</v>
      </c>
      <c r="H8" s="7">
        <f>SUM(I8:W8)</f>
        <v>472</v>
      </c>
      <c r="I8" s="26">
        <v>77</v>
      </c>
      <c r="J8" s="97">
        <v>35</v>
      </c>
      <c r="K8" s="97">
        <v>23</v>
      </c>
      <c r="L8" s="10">
        <v>27</v>
      </c>
      <c r="M8" s="59">
        <v>26</v>
      </c>
      <c r="N8" s="11">
        <v>21</v>
      </c>
      <c r="O8" s="11">
        <v>19</v>
      </c>
      <c r="P8" s="10">
        <v>29</v>
      </c>
      <c r="Q8" s="11">
        <v>31</v>
      </c>
      <c r="R8" s="11">
        <v>25</v>
      </c>
      <c r="S8" s="11">
        <v>45</v>
      </c>
      <c r="T8" s="10">
        <v>20</v>
      </c>
      <c r="U8" s="10">
        <v>38</v>
      </c>
      <c r="V8" s="10">
        <v>27</v>
      </c>
      <c r="W8" s="10">
        <v>29</v>
      </c>
      <c r="X8" s="40"/>
      <c r="Y8" s="40"/>
    </row>
    <row r="9" ht="20.1" hidden="1" customHeight="1" spans="1:25">
      <c r="A9" s="7"/>
      <c r="B9" s="7" t="s">
        <v>921</v>
      </c>
      <c r="C9" s="7"/>
      <c r="D9" s="7"/>
      <c r="E9" s="7"/>
      <c r="F9" s="7"/>
      <c r="G9" s="7"/>
      <c r="H9" s="7"/>
      <c r="I9" s="35"/>
      <c r="J9" s="35"/>
      <c r="K9" s="35"/>
      <c r="L9" s="35"/>
      <c r="M9" s="35"/>
      <c r="N9" s="35"/>
      <c r="O9" s="35"/>
      <c r="P9" s="35"/>
      <c r="Q9" s="35"/>
      <c r="R9" s="35"/>
      <c r="S9" s="35"/>
      <c r="T9" s="35"/>
      <c r="U9" s="35"/>
      <c r="V9" s="35"/>
      <c r="W9" s="35"/>
      <c r="X9" s="40"/>
      <c r="Y9" s="40"/>
    </row>
    <row r="10" ht="20.1" hidden="1" customHeight="1" spans="1:25">
      <c r="A10" s="7"/>
      <c r="B10" s="7" t="s">
        <v>922</v>
      </c>
      <c r="C10" s="7"/>
      <c r="D10" s="7"/>
      <c r="E10" s="7"/>
      <c r="F10" s="7"/>
      <c r="G10" s="7"/>
      <c r="H10" s="7"/>
      <c r="I10" s="35"/>
      <c r="J10" s="35"/>
      <c r="K10" s="35"/>
      <c r="L10" s="35"/>
      <c r="M10" s="35"/>
      <c r="N10" s="35"/>
      <c r="O10" s="35"/>
      <c r="P10" s="35"/>
      <c r="Q10" s="35"/>
      <c r="R10" s="35"/>
      <c r="S10" s="35"/>
      <c r="T10" s="35"/>
      <c r="U10" s="35"/>
      <c r="V10" s="35"/>
      <c r="W10" s="35"/>
      <c r="X10" s="40"/>
      <c r="Y10" s="40"/>
    </row>
    <row r="11" ht="24.95" hidden="1" customHeight="1" spans="1:25">
      <c r="A11" s="7"/>
      <c r="B11" s="98" t="s">
        <v>923</v>
      </c>
      <c r="C11" s="98"/>
      <c r="D11" s="98"/>
      <c r="E11" s="98"/>
      <c r="F11" s="98"/>
      <c r="G11" s="98"/>
      <c r="H11" s="7"/>
      <c r="I11" s="35"/>
      <c r="J11" s="35"/>
      <c r="K11" s="35"/>
      <c r="L11" s="35"/>
      <c r="M11" s="35"/>
      <c r="N11" s="35"/>
      <c r="O11" s="35"/>
      <c r="P11" s="35"/>
      <c r="Q11" s="35"/>
      <c r="R11" s="35"/>
      <c r="S11" s="35"/>
      <c r="T11" s="35"/>
      <c r="U11" s="35"/>
      <c r="V11" s="35"/>
      <c r="W11" s="35"/>
      <c r="X11" s="40"/>
      <c r="Y11" s="40"/>
    </row>
    <row r="12" ht="48" hidden="1" customHeight="1" spans="1:25">
      <c r="A12" s="7" t="s">
        <v>924</v>
      </c>
      <c r="B12" s="99" t="s">
        <v>941</v>
      </c>
      <c r="C12" s="99"/>
      <c r="D12" s="99"/>
      <c r="E12" s="99"/>
      <c r="F12" s="99"/>
      <c r="G12" s="99"/>
      <c r="H12" s="99"/>
      <c r="I12" s="35"/>
      <c r="J12" s="35"/>
      <c r="K12" s="35"/>
      <c r="L12" s="35"/>
      <c r="M12" s="35"/>
      <c r="N12" s="35"/>
      <c r="O12" s="35"/>
      <c r="P12" s="35"/>
      <c r="Q12" s="35"/>
      <c r="R12" s="35"/>
      <c r="S12" s="35"/>
      <c r="T12" s="35"/>
      <c r="U12" s="35"/>
      <c r="V12" s="35"/>
      <c r="W12" s="35"/>
      <c r="X12" s="40"/>
      <c r="Y12" s="40"/>
    </row>
    <row r="13" ht="30" customHeight="1" spans="1:25">
      <c r="A13" s="9" t="s">
        <v>839</v>
      </c>
      <c r="B13" s="9" t="s">
        <v>664</v>
      </c>
      <c r="C13" s="7" t="s">
        <v>926</v>
      </c>
      <c r="D13" s="9" t="s">
        <v>876</v>
      </c>
      <c r="E13" s="7" t="s">
        <v>666</v>
      </c>
      <c r="F13" s="7" t="s">
        <v>667</v>
      </c>
      <c r="G13" s="7" t="s">
        <v>777</v>
      </c>
      <c r="H13" s="7" t="s">
        <v>668</v>
      </c>
      <c r="I13" s="89" t="s">
        <v>272</v>
      </c>
      <c r="J13" s="90" t="s">
        <v>282</v>
      </c>
      <c r="K13" s="91" t="s">
        <v>293</v>
      </c>
      <c r="L13" s="8" t="s">
        <v>363</v>
      </c>
      <c r="M13" s="92" t="s">
        <v>372</v>
      </c>
      <c r="N13" s="8" t="s">
        <v>473</v>
      </c>
      <c r="O13" s="8" t="s">
        <v>478</v>
      </c>
      <c r="P13" s="8" t="s">
        <v>482</v>
      </c>
      <c r="Q13" s="8" t="s">
        <v>489</v>
      </c>
      <c r="R13" s="8" t="s">
        <v>495</v>
      </c>
      <c r="S13" s="93" t="s">
        <v>498</v>
      </c>
      <c r="T13" s="8" t="s">
        <v>500</v>
      </c>
      <c r="U13" s="8" t="s">
        <v>505</v>
      </c>
      <c r="V13" s="94" t="s">
        <v>507</v>
      </c>
      <c r="W13" s="95" t="s">
        <v>954</v>
      </c>
      <c r="X13" s="40"/>
      <c r="Y13" s="40"/>
    </row>
    <row r="14" ht="20.1" customHeight="1" spans="1:25">
      <c r="A14" s="36" t="s">
        <v>955</v>
      </c>
      <c r="B14" s="36" t="s">
        <v>956</v>
      </c>
      <c r="C14" s="100" t="s">
        <v>793</v>
      </c>
      <c r="D14" s="5">
        <v>1</v>
      </c>
      <c r="E14" s="68" t="s">
        <v>957</v>
      </c>
      <c r="F14" s="5" t="s">
        <v>849</v>
      </c>
      <c r="G14" s="5"/>
      <c r="H14" s="7">
        <f>SUM(I14:W14)</f>
        <v>0</v>
      </c>
      <c r="I14" s="59"/>
      <c r="J14" s="101"/>
      <c r="K14" s="11"/>
      <c r="L14" s="59"/>
      <c r="M14" s="59"/>
      <c r="N14" s="59"/>
      <c r="O14" s="59"/>
      <c r="P14" s="59"/>
      <c r="Q14" s="59"/>
      <c r="R14" s="10"/>
      <c r="S14" s="10"/>
      <c r="T14" s="10"/>
      <c r="U14" s="10"/>
      <c r="V14" s="10"/>
      <c r="W14" s="10"/>
      <c r="X14" s="40"/>
      <c r="Y14" s="40"/>
    </row>
    <row r="15" s="88" customFormat="1" ht="20.1" customHeight="1" spans="1:25">
      <c r="A15" s="5"/>
      <c r="B15" s="5"/>
      <c r="C15" s="102"/>
      <c r="D15" s="69">
        <v>2</v>
      </c>
      <c r="E15" s="68" t="s">
        <v>958</v>
      </c>
      <c r="F15" s="69" t="s">
        <v>799</v>
      </c>
      <c r="G15" s="69"/>
      <c r="H15" s="7">
        <f>SUM(I15:W15)</f>
        <v>0</v>
      </c>
      <c r="I15" s="59"/>
      <c r="J15" s="101"/>
      <c r="K15" s="11"/>
      <c r="L15" s="59"/>
      <c r="M15" s="59"/>
      <c r="N15" s="59"/>
      <c r="O15" s="59"/>
      <c r="P15" s="59"/>
      <c r="Q15" s="59"/>
      <c r="R15" s="10"/>
      <c r="S15" s="10"/>
      <c r="T15" s="10"/>
      <c r="U15" s="10"/>
      <c r="V15" s="10"/>
      <c r="W15" s="10"/>
      <c r="X15" s="103"/>
      <c r="Y15" s="103"/>
    </row>
    <row r="16" s="88" customFormat="1" ht="20.1" customHeight="1" spans="1:25">
      <c r="A16" s="5"/>
      <c r="B16" s="5"/>
      <c r="C16" s="102"/>
      <c r="D16" s="69">
        <v>3</v>
      </c>
      <c r="E16" s="68" t="s">
        <v>959</v>
      </c>
      <c r="F16" s="69" t="s">
        <v>849</v>
      </c>
      <c r="G16" s="69"/>
      <c r="H16" s="7">
        <f>SUM(I16:W16)</f>
        <v>0</v>
      </c>
      <c r="I16" s="59"/>
      <c r="J16" s="101"/>
      <c r="K16" s="11"/>
      <c r="L16" s="59"/>
      <c r="M16" s="59"/>
      <c r="N16" s="59"/>
      <c r="O16" s="59"/>
      <c r="P16" s="59"/>
      <c r="Q16" s="59"/>
      <c r="R16" s="10"/>
      <c r="S16" s="10"/>
      <c r="T16" s="10"/>
      <c r="U16" s="10"/>
      <c r="V16" s="10"/>
      <c r="W16" s="10"/>
      <c r="X16" s="103"/>
      <c r="Y16" s="103"/>
    </row>
    <row r="17" ht="20.1" customHeight="1" spans="1:25">
      <c r="A17" s="5"/>
      <c r="B17" s="5"/>
      <c r="C17" s="104"/>
      <c r="D17" s="5">
        <v>4</v>
      </c>
      <c r="E17" s="68" t="s">
        <v>960</v>
      </c>
      <c r="F17" s="5" t="s">
        <v>799</v>
      </c>
      <c r="G17" s="5"/>
      <c r="H17" s="7">
        <f>SUM(I17:W17)</f>
        <v>0</v>
      </c>
      <c r="I17" s="59"/>
      <c r="J17" s="101"/>
      <c r="K17" s="11"/>
      <c r="L17" s="59"/>
      <c r="M17" s="59"/>
      <c r="N17" s="59"/>
      <c r="O17" s="59"/>
      <c r="P17" s="59"/>
      <c r="Q17" s="59"/>
      <c r="R17" s="10"/>
      <c r="S17" s="10"/>
      <c r="T17" s="10"/>
      <c r="U17" s="10"/>
      <c r="V17" s="10"/>
      <c r="W17" s="10"/>
      <c r="X17" s="40"/>
      <c r="Y17" s="40"/>
    </row>
    <row r="18" ht="20.1" customHeight="1" spans="1:25">
      <c r="A18" s="5"/>
      <c r="B18" s="5"/>
      <c r="C18" s="100" t="s">
        <v>801</v>
      </c>
      <c r="D18" s="5">
        <v>5</v>
      </c>
      <c r="E18" s="29" t="s">
        <v>802</v>
      </c>
      <c r="F18" s="28" t="s">
        <v>715</v>
      </c>
      <c r="G18" s="26">
        <v>100</v>
      </c>
      <c r="H18" s="33">
        <v>100</v>
      </c>
      <c r="I18" s="33">
        <v>100</v>
      </c>
      <c r="J18" s="33">
        <v>100</v>
      </c>
      <c r="K18" s="33">
        <v>100</v>
      </c>
      <c r="L18" s="33">
        <v>100</v>
      </c>
      <c r="M18" s="33">
        <v>100</v>
      </c>
      <c r="N18" s="33">
        <v>100</v>
      </c>
      <c r="O18" s="33">
        <v>100</v>
      </c>
      <c r="P18" s="33">
        <v>100</v>
      </c>
      <c r="Q18" s="33">
        <v>100</v>
      </c>
      <c r="R18" s="33">
        <v>100</v>
      </c>
      <c r="S18" s="33">
        <v>100</v>
      </c>
      <c r="T18" s="33">
        <v>100</v>
      </c>
      <c r="U18" s="33">
        <v>100</v>
      </c>
      <c r="V18" s="33">
        <v>100</v>
      </c>
      <c r="W18" s="33">
        <v>100</v>
      </c>
      <c r="X18" s="40"/>
      <c r="Y18" s="40"/>
    </row>
    <row r="19" ht="20.1" customHeight="1" spans="1:25">
      <c r="A19" s="5"/>
      <c r="B19" s="5"/>
      <c r="C19" s="104"/>
      <c r="D19" s="5">
        <v>6</v>
      </c>
      <c r="E19" s="27" t="s">
        <v>853</v>
      </c>
      <c r="F19" s="28" t="s">
        <v>715</v>
      </c>
      <c r="G19" s="26">
        <v>100</v>
      </c>
      <c r="H19" s="33">
        <v>100</v>
      </c>
      <c r="I19" s="33">
        <v>100</v>
      </c>
      <c r="J19" s="33">
        <v>100</v>
      </c>
      <c r="K19" s="33">
        <v>100</v>
      </c>
      <c r="L19" s="33">
        <v>100</v>
      </c>
      <c r="M19" s="33">
        <v>100</v>
      </c>
      <c r="N19" s="33">
        <v>100</v>
      </c>
      <c r="O19" s="33">
        <v>100</v>
      </c>
      <c r="P19" s="33">
        <v>100</v>
      </c>
      <c r="Q19" s="33">
        <v>100</v>
      </c>
      <c r="R19" s="33">
        <v>100</v>
      </c>
      <c r="S19" s="33">
        <v>100</v>
      </c>
      <c r="T19" s="33">
        <v>100</v>
      </c>
      <c r="U19" s="33">
        <v>100</v>
      </c>
      <c r="V19" s="33">
        <v>100</v>
      </c>
      <c r="W19" s="33">
        <v>100</v>
      </c>
      <c r="X19" s="40"/>
      <c r="Y19" s="40"/>
    </row>
    <row r="20" ht="20.1" customHeight="1" spans="1:25">
      <c r="A20" s="5"/>
      <c r="B20" s="5"/>
      <c r="C20" s="100" t="s">
        <v>804</v>
      </c>
      <c r="D20" s="5">
        <v>7</v>
      </c>
      <c r="E20" s="27" t="s">
        <v>854</v>
      </c>
      <c r="F20" s="28" t="s">
        <v>715</v>
      </c>
      <c r="G20" s="28" t="s">
        <v>257</v>
      </c>
      <c r="H20" s="30" t="s">
        <v>257</v>
      </c>
      <c r="I20" s="30" t="s">
        <v>257</v>
      </c>
      <c r="J20" s="30" t="s">
        <v>257</v>
      </c>
      <c r="K20" s="30" t="s">
        <v>257</v>
      </c>
      <c r="L20" s="30" t="s">
        <v>257</v>
      </c>
      <c r="M20" s="30" t="s">
        <v>257</v>
      </c>
      <c r="N20" s="30" t="s">
        <v>257</v>
      </c>
      <c r="O20" s="30" t="s">
        <v>257</v>
      </c>
      <c r="P20" s="30" t="s">
        <v>257</v>
      </c>
      <c r="Q20" s="30" t="s">
        <v>257</v>
      </c>
      <c r="R20" s="30" t="s">
        <v>257</v>
      </c>
      <c r="S20" s="30" t="s">
        <v>257</v>
      </c>
      <c r="T20" s="30" t="s">
        <v>257</v>
      </c>
      <c r="U20" s="30" t="s">
        <v>257</v>
      </c>
      <c r="V20" s="30" t="s">
        <v>257</v>
      </c>
      <c r="W20" s="30" t="s">
        <v>257</v>
      </c>
      <c r="X20" s="40"/>
      <c r="Y20" s="40"/>
    </row>
    <row r="21" ht="20.1" customHeight="1" spans="1:25">
      <c r="A21" s="5"/>
      <c r="B21" s="5"/>
      <c r="C21" s="104"/>
      <c r="D21" s="5">
        <v>8</v>
      </c>
      <c r="E21" s="29" t="s">
        <v>856</v>
      </c>
      <c r="F21" s="28" t="s">
        <v>715</v>
      </c>
      <c r="G21" s="26">
        <v>100</v>
      </c>
      <c r="H21" s="33">
        <v>100</v>
      </c>
      <c r="I21" s="33">
        <v>100</v>
      </c>
      <c r="J21" s="33">
        <v>100</v>
      </c>
      <c r="K21" s="33">
        <v>100</v>
      </c>
      <c r="L21" s="33">
        <v>100</v>
      </c>
      <c r="M21" s="33">
        <v>100</v>
      </c>
      <c r="N21" s="33">
        <v>100</v>
      </c>
      <c r="O21" s="33">
        <v>100</v>
      </c>
      <c r="P21" s="33">
        <v>100</v>
      </c>
      <c r="Q21" s="33">
        <v>100</v>
      </c>
      <c r="R21" s="33">
        <v>100</v>
      </c>
      <c r="S21" s="33">
        <v>100</v>
      </c>
      <c r="T21" s="33">
        <v>100</v>
      </c>
      <c r="U21" s="33">
        <v>100</v>
      </c>
      <c r="V21" s="33">
        <v>100</v>
      </c>
      <c r="W21" s="33">
        <v>100</v>
      </c>
      <c r="X21" s="40"/>
      <c r="Y21" s="40"/>
    </row>
    <row r="22" ht="20.1" customHeight="1" spans="1:25">
      <c r="A22" s="5"/>
      <c r="B22" s="5"/>
      <c r="C22" s="7" t="s">
        <v>857</v>
      </c>
      <c r="D22" s="5">
        <v>9</v>
      </c>
      <c r="E22" s="29" t="s">
        <v>961</v>
      </c>
      <c r="F22" s="28" t="s">
        <v>828</v>
      </c>
      <c r="G22" s="28" t="s">
        <v>29</v>
      </c>
      <c r="H22" s="7" t="s">
        <v>29</v>
      </c>
      <c r="I22" s="7" t="s">
        <v>29</v>
      </c>
      <c r="J22" s="7" t="s">
        <v>29</v>
      </c>
      <c r="K22" s="7" t="s">
        <v>29</v>
      </c>
      <c r="L22" s="7" t="s">
        <v>29</v>
      </c>
      <c r="M22" s="7" t="s">
        <v>29</v>
      </c>
      <c r="N22" s="7" t="s">
        <v>29</v>
      </c>
      <c r="O22" s="7" t="s">
        <v>29</v>
      </c>
      <c r="P22" s="7" t="s">
        <v>29</v>
      </c>
      <c r="Q22" s="7" t="s">
        <v>29</v>
      </c>
      <c r="R22" s="7" t="s">
        <v>29</v>
      </c>
      <c r="S22" s="7" t="s">
        <v>29</v>
      </c>
      <c r="T22" s="7" t="s">
        <v>29</v>
      </c>
      <c r="U22" s="7" t="s">
        <v>29</v>
      </c>
      <c r="V22" s="7" t="s">
        <v>29</v>
      </c>
      <c r="W22" s="7" t="s">
        <v>29</v>
      </c>
      <c r="X22" s="40"/>
      <c r="Y22" s="40"/>
    </row>
    <row r="23" ht="30" customHeight="1" spans="1:25">
      <c r="A23" s="5"/>
      <c r="B23" s="105" t="s">
        <v>962</v>
      </c>
      <c r="C23" s="9" t="s">
        <v>859</v>
      </c>
      <c r="D23" s="5">
        <v>10</v>
      </c>
      <c r="E23" s="106" t="s">
        <v>963</v>
      </c>
      <c r="F23" s="24" t="s">
        <v>828</v>
      </c>
      <c r="G23" s="24" t="s">
        <v>29</v>
      </c>
      <c r="H23" s="7" t="s">
        <v>29</v>
      </c>
      <c r="I23" s="7" t="s">
        <v>29</v>
      </c>
      <c r="J23" s="7" t="s">
        <v>29</v>
      </c>
      <c r="K23" s="7" t="s">
        <v>29</v>
      </c>
      <c r="L23" s="7" t="s">
        <v>29</v>
      </c>
      <c r="M23" s="7" t="s">
        <v>29</v>
      </c>
      <c r="N23" s="7" t="s">
        <v>29</v>
      </c>
      <c r="O23" s="7" t="s">
        <v>29</v>
      </c>
      <c r="P23" s="7" t="s">
        <v>29</v>
      </c>
      <c r="Q23" s="7" t="s">
        <v>29</v>
      </c>
      <c r="R23" s="7" t="s">
        <v>29</v>
      </c>
      <c r="S23" s="7" t="s">
        <v>29</v>
      </c>
      <c r="T23" s="7" t="s">
        <v>29</v>
      </c>
      <c r="U23" s="7" t="s">
        <v>29</v>
      </c>
      <c r="V23" s="7" t="s">
        <v>29</v>
      </c>
      <c r="W23" s="7" t="s">
        <v>29</v>
      </c>
      <c r="X23" s="40"/>
      <c r="Y23" s="40"/>
    </row>
    <row r="24" ht="30" customHeight="1" spans="1:25">
      <c r="A24" s="5"/>
      <c r="B24" s="107"/>
      <c r="C24" s="9" t="s">
        <v>862</v>
      </c>
      <c r="D24" s="5">
        <v>11</v>
      </c>
      <c r="E24" s="71" t="s">
        <v>964</v>
      </c>
      <c r="F24" s="5" t="s">
        <v>965</v>
      </c>
      <c r="G24" s="5"/>
      <c r="H24" s="7"/>
      <c r="I24" s="7"/>
      <c r="J24" s="7"/>
      <c r="K24" s="7"/>
      <c r="L24" s="7"/>
      <c r="M24" s="7"/>
      <c r="N24" s="7"/>
      <c r="O24" s="7"/>
      <c r="P24" s="7"/>
      <c r="Q24" s="7"/>
      <c r="R24" s="7"/>
      <c r="S24" s="7"/>
      <c r="T24" s="7"/>
      <c r="U24" s="7"/>
      <c r="V24" s="7"/>
      <c r="W24" s="7"/>
      <c r="X24" s="40"/>
      <c r="Y24" s="40"/>
    </row>
    <row r="25" ht="30" customHeight="1" spans="1:25">
      <c r="A25" s="5"/>
      <c r="B25" s="107"/>
      <c r="C25" s="9" t="s">
        <v>865</v>
      </c>
      <c r="D25" s="5">
        <v>12</v>
      </c>
      <c r="E25" s="106" t="s">
        <v>966</v>
      </c>
      <c r="F25" s="24" t="s">
        <v>828</v>
      </c>
      <c r="G25" s="24" t="s">
        <v>29</v>
      </c>
      <c r="H25" s="7" t="s">
        <v>29</v>
      </c>
      <c r="I25" s="7" t="s">
        <v>29</v>
      </c>
      <c r="J25" s="7" t="s">
        <v>29</v>
      </c>
      <c r="K25" s="7" t="s">
        <v>29</v>
      </c>
      <c r="L25" s="7" t="s">
        <v>29</v>
      </c>
      <c r="M25" s="7" t="s">
        <v>29</v>
      </c>
      <c r="N25" s="7" t="s">
        <v>29</v>
      </c>
      <c r="O25" s="7" t="s">
        <v>29</v>
      </c>
      <c r="P25" s="7" t="s">
        <v>29</v>
      </c>
      <c r="Q25" s="7" t="s">
        <v>29</v>
      </c>
      <c r="R25" s="7" t="s">
        <v>29</v>
      </c>
      <c r="S25" s="7" t="s">
        <v>29</v>
      </c>
      <c r="T25" s="7" t="s">
        <v>29</v>
      </c>
      <c r="U25" s="7" t="s">
        <v>29</v>
      </c>
      <c r="V25" s="7" t="s">
        <v>29</v>
      </c>
      <c r="W25" s="7" t="s">
        <v>29</v>
      </c>
      <c r="X25" s="40"/>
      <c r="Y25" s="40"/>
    </row>
    <row r="26" ht="30" customHeight="1" spans="1:25">
      <c r="A26" s="5"/>
      <c r="B26" s="108"/>
      <c r="C26" s="9" t="s">
        <v>884</v>
      </c>
      <c r="D26" s="5">
        <v>13</v>
      </c>
      <c r="E26" s="37" t="s">
        <v>827</v>
      </c>
      <c r="F26" s="38" t="s">
        <v>828</v>
      </c>
      <c r="G26" s="38" t="s">
        <v>29</v>
      </c>
      <c r="H26" s="109" t="s">
        <v>29</v>
      </c>
      <c r="I26" s="109" t="s">
        <v>29</v>
      </c>
      <c r="J26" s="109" t="s">
        <v>29</v>
      </c>
      <c r="K26" s="109" t="s">
        <v>29</v>
      </c>
      <c r="L26" s="109" t="s">
        <v>29</v>
      </c>
      <c r="M26" s="109" t="s">
        <v>29</v>
      </c>
      <c r="N26" s="109" t="s">
        <v>29</v>
      </c>
      <c r="O26" s="109" t="s">
        <v>29</v>
      </c>
      <c r="P26" s="109" t="s">
        <v>29</v>
      </c>
      <c r="Q26" s="109" t="s">
        <v>29</v>
      </c>
      <c r="R26" s="109" t="s">
        <v>29</v>
      </c>
      <c r="S26" s="109" t="s">
        <v>29</v>
      </c>
      <c r="T26" s="109" t="s">
        <v>29</v>
      </c>
      <c r="U26" s="109" t="s">
        <v>29</v>
      </c>
      <c r="V26" s="109" t="s">
        <v>29</v>
      </c>
      <c r="W26" s="109" t="s">
        <v>29</v>
      </c>
      <c r="X26" s="40"/>
      <c r="Y26" s="40"/>
    </row>
    <row r="27" ht="30" customHeight="1" spans="1:25">
      <c r="A27" s="5"/>
      <c r="B27" s="110" t="s">
        <v>967</v>
      </c>
      <c r="C27" s="9" t="s">
        <v>830</v>
      </c>
      <c r="D27" s="5">
        <v>14</v>
      </c>
      <c r="E27" s="37" t="s">
        <v>968</v>
      </c>
      <c r="F27" s="38" t="s">
        <v>715</v>
      </c>
      <c r="G27" s="38" t="s">
        <v>266</v>
      </c>
      <c r="H27" s="30" t="s">
        <v>266</v>
      </c>
      <c r="I27" s="30" t="s">
        <v>266</v>
      </c>
      <c r="J27" s="30" t="s">
        <v>266</v>
      </c>
      <c r="K27" s="30" t="s">
        <v>266</v>
      </c>
      <c r="L27" s="30" t="s">
        <v>266</v>
      </c>
      <c r="M27" s="30" t="s">
        <v>266</v>
      </c>
      <c r="N27" s="30" t="s">
        <v>266</v>
      </c>
      <c r="O27" s="30" t="s">
        <v>266</v>
      </c>
      <c r="P27" s="30" t="s">
        <v>266</v>
      </c>
      <c r="Q27" s="30" t="s">
        <v>266</v>
      </c>
      <c r="R27" s="30" t="s">
        <v>266</v>
      </c>
      <c r="S27" s="30" t="s">
        <v>266</v>
      </c>
      <c r="T27" s="30" t="s">
        <v>266</v>
      </c>
      <c r="U27" s="30" t="s">
        <v>266</v>
      </c>
      <c r="V27" s="30" t="s">
        <v>266</v>
      </c>
      <c r="W27" s="30" t="s">
        <v>266</v>
      </c>
      <c r="X27" s="40"/>
      <c r="Y27" s="40"/>
    </row>
    <row r="28" ht="24.95" hidden="1" customHeight="1" spans="1:25">
      <c r="A28" s="39" t="s">
        <v>833</v>
      </c>
      <c r="B28" s="39"/>
      <c r="C28" s="39"/>
      <c r="D28" s="39"/>
      <c r="E28" s="39"/>
      <c r="F28" s="39"/>
      <c r="G28" s="39"/>
      <c r="H28" s="39"/>
      <c r="I28" s="41"/>
      <c r="J28" s="41"/>
      <c r="K28" s="41"/>
      <c r="L28" s="41"/>
      <c r="M28" s="41"/>
      <c r="N28" s="41"/>
      <c r="O28" s="41"/>
      <c r="P28" s="41"/>
      <c r="Q28" s="41"/>
      <c r="R28" s="41"/>
      <c r="S28" s="41"/>
      <c r="T28" s="41"/>
      <c r="U28" s="41"/>
      <c r="V28" s="41"/>
      <c r="W28" s="41"/>
      <c r="X28" s="40"/>
      <c r="Y28" s="40"/>
    </row>
    <row r="29" ht="24.95" customHeight="1" spans="1:25">
      <c r="A29" s="40"/>
      <c r="B29" s="40"/>
      <c r="C29" s="40"/>
      <c r="D29" s="41"/>
      <c r="E29" s="76"/>
      <c r="F29" s="40"/>
      <c r="G29" s="40"/>
      <c r="H29" s="41"/>
      <c r="I29" s="40"/>
      <c r="J29" s="40"/>
      <c r="K29" s="40"/>
      <c r="L29" s="40"/>
      <c r="M29" s="40"/>
      <c r="N29" s="40"/>
      <c r="O29" s="40"/>
      <c r="P29" s="40"/>
      <c r="Q29" s="40"/>
      <c r="R29" s="40"/>
      <c r="S29" s="40"/>
      <c r="T29" s="40"/>
      <c r="U29" s="40"/>
      <c r="V29" s="40"/>
      <c r="W29" s="40"/>
      <c r="X29" s="40"/>
      <c r="Y29" s="40"/>
    </row>
    <row r="30" ht="24.95" customHeight="1" spans="1:25">
      <c r="A30" s="40"/>
      <c r="B30" s="40"/>
      <c r="C30" s="40"/>
      <c r="D30" s="41"/>
      <c r="E30" s="76"/>
      <c r="F30" s="40"/>
      <c r="G30" s="40"/>
      <c r="H30" s="41"/>
    </row>
  </sheetData>
  <mergeCells count="21">
    <mergeCell ref="A1:B1"/>
    <mergeCell ref="C1:D1"/>
    <mergeCell ref="A2:W2"/>
    <mergeCell ref="A3:F3"/>
    <mergeCell ref="A4:F4"/>
    <mergeCell ref="A5:F5"/>
    <mergeCell ref="A6:F6"/>
    <mergeCell ref="B7:F7"/>
    <mergeCell ref="B8:F8"/>
    <mergeCell ref="B9:F9"/>
    <mergeCell ref="B10:F10"/>
    <mergeCell ref="B11:F11"/>
    <mergeCell ref="B12:H12"/>
    <mergeCell ref="A28:H28"/>
    <mergeCell ref="A7:A11"/>
    <mergeCell ref="A14:A27"/>
    <mergeCell ref="B14:B22"/>
    <mergeCell ref="B23:B26"/>
    <mergeCell ref="C14:C17"/>
    <mergeCell ref="C18:C19"/>
    <mergeCell ref="C20:C21"/>
  </mergeCells>
  <printOptions horizontalCentered="1"/>
  <pageMargins left="0.708661417322835" right="0.708661417322835" top="0.748031496062992" bottom="0.748031496062992" header="0.31496062992126" footer="0.31496062992126"/>
  <pageSetup paperSize="9"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31"/>
  <sheetViews>
    <sheetView workbookViewId="0">
      <selection activeCell="A1" sqref="A1:B1"/>
    </sheetView>
  </sheetViews>
  <sheetFormatPr defaultColWidth="9" defaultRowHeight="19.5"/>
  <cols>
    <col min="1" max="1" width="5" style="1" customWidth="1"/>
    <col min="2" max="2" width="6.625" style="1" customWidth="1"/>
    <col min="3" max="3" width="19.875" style="1" customWidth="1"/>
    <col min="4" max="4" width="5.625" style="2" customWidth="1"/>
    <col min="5" max="5" width="40.25" style="1" customWidth="1"/>
    <col min="6" max="7" width="8.625" style="1" customWidth="1"/>
    <col min="8" max="8" width="8.625" style="2" customWidth="1"/>
    <col min="9" max="9" width="9.75" style="1" customWidth="1"/>
    <col min="10" max="15" width="14.125" style="1" customWidth="1"/>
    <col min="16" max="19" width="11.125" style="1" customWidth="1"/>
    <col min="20" max="20" width="11.625" style="1" customWidth="1"/>
    <col min="21" max="16384" width="9" style="1"/>
  </cols>
  <sheetData>
    <row r="1" spans="1:20">
      <c r="A1" s="3" t="s">
        <v>969</v>
      </c>
      <c r="B1" s="3"/>
    </row>
    <row r="2" ht="30" customHeight="1" spans="1:20">
      <c r="A2" s="4" t="s">
        <v>970</v>
      </c>
      <c r="B2" s="4"/>
      <c r="C2" s="4"/>
      <c r="D2" s="4"/>
      <c r="E2" s="4"/>
      <c r="F2" s="4"/>
      <c r="G2" s="4"/>
      <c r="H2" s="4"/>
      <c r="I2" s="4"/>
      <c r="J2" s="4"/>
      <c r="K2" s="4"/>
      <c r="L2" s="4"/>
      <c r="M2" s="4"/>
      <c r="N2" s="4"/>
      <c r="O2" s="4"/>
      <c r="P2" s="4"/>
      <c r="Q2" s="4"/>
      <c r="R2" s="4"/>
      <c r="S2" s="4"/>
      <c r="T2" s="4"/>
    </row>
    <row r="3" ht="24.95" hidden="1" customHeight="1" spans="1:20">
      <c r="A3" s="5" t="s">
        <v>770</v>
      </c>
      <c r="B3" s="5"/>
      <c r="C3" s="5"/>
      <c r="D3" s="5"/>
      <c r="E3" s="5"/>
      <c r="F3" s="5"/>
      <c r="G3" s="5"/>
      <c r="H3" s="5" t="s">
        <v>771</v>
      </c>
    </row>
    <row r="4" ht="24.95" hidden="1" customHeight="1" spans="1:20">
      <c r="A4" s="5" t="s">
        <v>772</v>
      </c>
      <c r="B4" s="5"/>
      <c r="C4" s="5"/>
      <c r="D4" s="5"/>
      <c r="E4" s="5"/>
      <c r="F4" s="5"/>
      <c r="G4" s="5"/>
      <c r="H4" s="5" t="s">
        <v>773</v>
      </c>
    </row>
    <row r="5" ht="24.95" hidden="1" customHeight="1" spans="1:20">
      <c r="A5" s="5" t="s">
        <v>774</v>
      </c>
      <c r="B5" s="5"/>
      <c r="C5" s="5"/>
      <c r="D5" s="5"/>
      <c r="E5" s="5"/>
      <c r="F5" s="5"/>
      <c r="G5" s="5"/>
      <c r="H5" s="6" t="s">
        <v>775</v>
      </c>
    </row>
    <row r="6" ht="24.95" customHeight="1" spans="1:20">
      <c r="A6" s="5" t="s">
        <v>971</v>
      </c>
      <c r="B6" s="5"/>
      <c r="C6" s="5"/>
      <c r="D6" s="5"/>
      <c r="E6" s="5"/>
      <c r="F6" s="5"/>
      <c r="G6" s="5" t="s">
        <v>777</v>
      </c>
      <c r="H6" s="7" t="s">
        <v>777</v>
      </c>
      <c r="I6" s="5" t="s">
        <v>972</v>
      </c>
      <c r="J6" s="5" t="s">
        <v>973</v>
      </c>
      <c r="K6" s="5" t="s">
        <v>974</v>
      </c>
      <c r="L6" s="5" t="s">
        <v>975</v>
      </c>
      <c r="M6" s="5" t="s">
        <v>976</v>
      </c>
      <c r="N6" s="5" t="s">
        <v>977</v>
      </c>
      <c r="O6" s="5" t="s">
        <v>978</v>
      </c>
      <c r="P6" s="8" t="s">
        <v>528</v>
      </c>
      <c r="Q6" s="5" t="s">
        <v>979</v>
      </c>
      <c r="R6" s="5" t="s">
        <v>980</v>
      </c>
      <c r="S6" s="5" t="s">
        <v>981</v>
      </c>
      <c r="T6" s="5" t="s">
        <v>982</v>
      </c>
    </row>
    <row r="7" ht="24.95" customHeight="1" spans="1:20">
      <c r="A7" s="9" t="s">
        <v>779</v>
      </c>
      <c r="B7" s="5" t="s">
        <v>780</v>
      </c>
      <c r="C7" s="5"/>
      <c r="D7" s="5"/>
      <c r="E7" s="5"/>
      <c r="F7" s="5"/>
      <c r="G7" s="5">
        <v>1334</v>
      </c>
      <c r="H7" s="5">
        <f>SUM(H8:H11)</f>
        <v>0</v>
      </c>
      <c r="I7" s="77">
        <f t="shared" ref="I7:T7" si="0">SUM(I8:I11)</f>
        <v>0</v>
      </c>
      <c r="J7" s="77">
        <f t="shared" si="0"/>
        <v>0</v>
      </c>
      <c r="K7" s="77">
        <f t="shared" si="0"/>
        <v>0</v>
      </c>
      <c r="L7" s="77">
        <f t="shared" si="0"/>
        <v>0</v>
      </c>
      <c r="M7" s="77">
        <f t="shared" si="0"/>
        <v>0</v>
      </c>
      <c r="N7" s="77">
        <f t="shared" si="0"/>
        <v>0</v>
      </c>
      <c r="O7" s="77">
        <f t="shared" si="0"/>
        <v>0</v>
      </c>
      <c r="P7" s="77">
        <f t="shared" si="0"/>
        <v>0</v>
      </c>
      <c r="Q7" s="77">
        <f t="shared" si="0"/>
        <v>0</v>
      </c>
      <c r="R7" s="77">
        <f t="shared" si="0"/>
        <v>0</v>
      </c>
      <c r="S7" s="77">
        <f t="shared" si="0"/>
        <v>0</v>
      </c>
      <c r="T7" s="77">
        <f t="shared" si="0"/>
        <v>0</v>
      </c>
    </row>
    <row r="8" ht="24.95" customHeight="1" spans="1:20">
      <c r="A8" s="5"/>
      <c r="B8" s="5" t="s">
        <v>781</v>
      </c>
      <c r="C8" s="5"/>
      <c r="D8" s="5"/>
      <c r="E8" s="5"/>
      <c r="F8" s="5"/>
      <c r="G8" s="5">
        <v>1334</v>
      </c>
      <c r="H8" s="5">
        <f>SUM(I8:T8)</f>
        <v>0</v>
      </c>
      <c r="I8" s="78"/>
      <c r="J8" s="79"/>
      <c r="K8" s="79"/>
      <c r="L8" s="79"/>
      <c r="M8" s="79"/>
      <c r="N8" s="79"/>
      <c r="O8" s="79"/>
      <c r="P8" s="79"/>
      <c r="Q8" s="79"/>
      <c r="R8" s="80"/>
      <c r="S8" s="80"/>
      <c r="T8" s="81"/>
    </row>
    <row r="9" ht="24.95" hidden="1" customHeight="1" spans="1:20">
      <c r="A9" s="5"/>
      <c r="B9" s="5" t="s">
        <v>782</v>
      </c>
      <c r="C9" s="5"/>
      <c r="D9" s="5"/>
      <c r="E9" s="5"/>
      <c r="F9" s="5"/>
      <c r="G9" s="5"/>
      <c r="H9" s="5"/>
      <c r="I9" s="78"/>
      <c r="J9" s="79"/>
      <c r="K9" s="79"/>
      <c r="L9" s="79"/>
      <c r="M9" s="79"/>
      <c r="N9" s="79"/>
      <c r="O9" s="79"/>
      <c r="P9" s="79"/>
      <c r="Q9" s="79"/>
      <c r="R9" s="80"/>
      <c r="S9" s="80"/>
      <c r="T9" s="81"/>
    </row>
    <row r="10" ht="24.95" hidden="1" customHeight="1" spans="1:20">
      <c r="A10" s="5"/>
      <c r="B10" s="5" t="s">
        <v>783</v>
      </c>
      <c r="C10" s="5"/>
      <c r="D10" s="5"/>
      <c r="E10" s="5"/>
      <c r="F10" s="5"/>
      <c r="G10" s="5"/>
      <c r="H10" s="5"/>
      <c r="I10" s="77"/>
      <c r="J10" s="77"/>
      <c r="K10" s="77"/>
      <c r="L10" s="77"/>
      <c r="M10" s="77"/>
      <c r="N10" s="77"/>
      <c r="O10" s="77"/>
      <c r="P10" s="77"/>
      <c r="Q10" s="77"/>
      <c r="R10" s="77"/>
      <c r="S10" s="77"/>
      <c r="T10" s="77"/>
    </row>
    <row r="11" ht="24.95" hidden="1" customHeight="1" spans="1:20">
      <c r="A11" s="5"/>
      <c r="B11" s="13" t="s">
        <v>784</v>
      </c>
      <c r="C11" s="13"/>
      <c r="D11" s="13"/>
      <c r="E11" s="13"/>
      <c r="F11" s="13"/>
      <c r="G11" s="13"/>
      <c r="H11" s="5"/>
      <c r="I11" s="77"/>
      <c r="J11" s="77"/>
      <c r="K11" s="77"/>
      <c r="L11" s="77"/>
      <c r="M11" s="77"/>
      <c r="N11" s="77"/>
      <c r="O11" s="77"/>
      <c r="P11" s="77"/>
      <c r="Q11" s="77"/>
      <c r="R11" s="77"/>
      <c r="S11" s="77"/>
      <c r="T11" s="77"/>
    </row>
    <row r="12" ht="46.5" hidden="1" customHeight="1" spans="1:20">
      <c r="A12" s="5" t="s">
        <v>785</v>
      </c>
      <c r="B12" s="82" t="s">
        <v>983</v>
      </c>
      <c r="C12" s="83"/>
      <c r="D12" s="83"/>
      <c r="E12" s="83"/>
      <c r="F12" s="83"/>
      <c r="G12" s="83"/>
      <c r="H12" s="83"/>
      <c r="I12" s="77"/>
      <c r="J12" s="77"/>
      <c r="K12" s="77"/>
      <c r="L12" s="77"/>
      <c r="M12" s="77"/>
      <c r="N12" s="77"/>
      <c r="O12" s="77"/>
      <c r="P12" s="77"/>
      <c r="Q12" s="77"/>
      <c r="R12" s="77"/>
      <c r="S12" s="77"/>
      <c r="T12" s="77"/>
    </row>
    <row r="13" ht="30" customHeight="1" spans="1:20">
      <c r="A13" s="9" t="s">
        <v>839</v>
      </c>
      <c r="B13" s="9" t="s">
        <v>664</v>
      </c>
      <c r="C13" s="5" t="s">
        <v>787</v>
      </c>
      <c r="D13" s="9" t="s">
        <v>876</v>
      </c>
      <c r="E13" s="5" t="s">
        <v>789</v>
      </c>
      <c r="F13" s="5" t="s">
        <v>790</v>
      </c>
      <c r="G13" s="5" t="s">
        <v>777</v>
      </c>
      <c r="H13" s="7" t="s">
        <v>777</v>
      </c>
      <c r="I13" s="5" t="s">
        <v>972</v>
      </c>
      <c r="J13" s="5" t="s">
        <v>973</v>
      </c>
      <c r="K13" s="5" t="s">
        <v>974</v>
      </c>
      <c r="L13" s="5" t="s">
        <v>975</v>
      </c>
      <c r="M13" s="5" t="s">
        <v>976</v>
      </c>
      <c r="N13" s="5" t="s">
        <v>977</v>
      </c>
      <c r="O13" s="5" t="s">
        <v>978</v>
      </c>
      <c r="P13" s="8" t="s">
        <v>528</v>
      </c>
      <c r="Q13" s="5" t="s">
        <v>979</v>
      </c>
      <c r="R13" s="5" t="s">
        <v>980</v>
      </c>
      <c r="S13" s="5" t="s">
        <v>981</v>
      </c>
      <c r="T13" s="5" t="s">
        <v>982</v>
      </c>
    </row>
    <row r="14" ht="20.1" customHeight="1" spans="1:20">
      <c r="A14" s="9" t="s">
        <v>792</v>
      </c>
      <c r="B14" s="15" t="s">
        <v>670</v>
      </c>
      <c r="C14" s="5" t="s">
        <v>793</v>
      </c>
      <c r="D14" s="5">
        <v>1</v>
      </c>
      <c r="E14" s="12" t="s">
        <v>984</v>
      </c>
      <c r="F14" s="5" t="s">
        <v>795</v>
      </c>
      <c r="G14" s="5">
        <v>3</v>
      </c>
      <c r="H14" s="5">
        <f>SUM(I14:T14)-9</f>
        <v>-9</v>
      </c>
      <c r="I14" s="84"/>
      <c r="J14" s="84"/>
      <c r="K14" s="84"/>
      <c r="L14" s="84"/>
      <c r="M14" s="84"/>
      <c r="N14" s="84"/>
      <c r="O14" s="84"/>
      <c r="P14" s="84"/>
      <c r="Q14" s="84"/>
      <c r="R14" s="84"/>
      <c r="S14" s="84"/>
      <c r="T14" s="84"/>
    </row>
    <row r="15" ht="20.1" customHeight="1" spans="1:20">
      <c r="A15" s="5"/>
      <c r="B15" s="18"/>
      <c r="C15" s="5"/>
      <c r="D15" s="5">
        <v>2</v>
      </c>
      <c r="E15" s="12" t="s">
        <v>985</v>
      </c>
      <c r="F15" s="5" t="s">
        <v>799</v>
      </c>
      <c r="G15" s="5">
        <v>356</v>
      </c>
      <c r="H15" s="5">
        <f>SUM(I15:T15)</f>
        <v>0</v>
      </c>
      <c r="I15" s="85"/>
      <c r="J15" s="81"/>
      <c r="K15" s="81"/>
      <c r="L15" s="81"/>
      <c r="M15" s="81"/>
      <c r="N15" s="81"/>
      <c r="O15" s="86"/>
      <c r="P15" s="86"/>
      <c r="Q15" s="81"/>
      <c r="R15" s="81"/>
      <c r="S15" s="81"/>
      <c r="T15" s="81"/>
    </row>
    <row r="16" ht="20.1" customHeight="1" spans="1:20">
      <c r="A16" s="5"/>
      <c r="B16" s="18"/>
      <c r="C16" s="5"/>
      <c r="D16" s="5">
        <v>3</v>
      </c>
      <c r="E16" s="12" t="s">
        <v>986</v>
      </c>
      <c r="F16" s="5" t="s">
        <v>799</v>
      </c>
      <c r="G16" s="5"/>
      <c r="H16" s="5"/>
      <c r="I16" s="84"/>
      <c r="J16" s="84"/>
      <c r="K16" s="84"/>
      <c r="L16" s="84"/>
      <c r="M16" s="84"/>
      <c r="N16" s="84"/>
      <c r="O16" s="84"/>
      <c r="P16" s="84"/>
      <c r="Q16" s="84"/>
      <c r="R16" s="84"/>
      <c r="S16" s="84"/>
      <c r="T16" s="84"/>
    </row>
    <row r="17" ht="20.1" customHeight="1" spans="1:20">
      <c r="A17" s="5"/>
      <c r="B17" s="18"/>
      <c r="C17" s="5"/>
      <c r="D17" s="5">
        <v>4</v>
      </c>
      <c r="E17" s="12" t="s">
        <v>987</v>
      </c>
      <c r="F17" s="5" t="s">
        <v>849</v>
      </c>
      <c r="G17" s="5">
        <v>5</v>
      </c>
      <c r="H17" s="5">
        <f>SUM(I17:T17)</f>
        <v>0</v>
      </c>
      <c r="I17" s="85"/>
      <c r="J17" s="81"/>
      <c r="K17" s="81"/>
      <c r="L17" s="81"/>
      <c r="M17" s="81"/>
      <c r="N17" s="81"/>
      <c r="O17" s="86"/>
      <c r="P17" s="86"/>
      <c r="Q17" s="81"/>
      <c r="R17" s="81"/>
      <c r="S17" s="81"/>
      <c r="T17" s="81"/>
    </row>
    <row r="18" ht="20.1" customHeight="1" spans="1:20">
      <c r="A18" s="5"/>
      <c r="B18" s="18"/>
      <c r="C18" s="5" t="s">
        <v>801</v>
      </c>
      <c r="D18" s="5">
        <v>5</v>
      </c>
      <c r="E18" s="29" t="s">
        <v>802</v>
      </c>
      <c r="F18" s="28" t="s">
        <v>715</v>
      </c>
      <c r="G18" s="26">
        <v>100</v>
      </c>
      <c r="H18" s="26">
        <v>100</v>
      </c>
      <c r="I18" s="26">
        <v>100</v>
      </c>
      <c r="J18" s="26">
        <v>100</v>
      </c>
      <c r="K18" s="26">
        <v>100</v>
      </c>
      <c r="L18" s="26">
        <v>100</v>
      </c>
      <c r="M18" s="26">
        <v>100</v>
      </c>
      <c r="N18" s="26">
        <v>100</v>
      </c>
      <c r="O18" s="26">
        <v>100</v>
      </c>
      <c r="P18" s="26">
        <v>100</v>
      </c>
      <c r="Q18" s="26">
        <v>100</v>
      </c>
      <c r="R18" s="26">
        <v>100</v>
      </c>
      <c r="S18" s="26">
        <v>100</v>
      </c>
      <c r="T18" s="26">
        <v>100</v>
      </c>
    </row>
    <row r="19" ht="20.1" customHeight="1" spans="1:20">
      <c r="A19" s="5"/>
      <c r="B19" s="18"/>
      <c r="C19" s="5"/>
      <c r="D19" s="5">
        <v>6</v>
      </c>
      <c r="E19" s="27" t="s">
        <v>853</v>
      </c>
      <c r="F19" s="28" t="s">
        <v>715</v>
      </c>
      <c r="G19" s="26">
        <v>100</v>
      </c>
      <c r="H19" s="26">
        <v>100</v>
      </c>
      <c r="I19" s="26">
        <v>100</v>
      </c>
      <c r="J19" s="26">
        <v>100</v>
      </c>
      <c r="K19" s="26">
        <v>100</v>
      </c>
      <c r="L19" s="26">
        <v>100</v>
      </c>
      <c r="M19" s="26">
        <v>100</v>
      </c>
      <c r="N19" s="26">
        <v>100</v>
      </c>
      <c r="O19" s="26">
        <v>100</v>
      </c>
      <c r="P19" s="26">
        <v>100</v>
      </c>
      <c r="Q19" s="26">
        <v>100</v>
      </c>
      <c r="R19" s="26">
        <v>100</v>
      </c>
      <c r="S19" s="26">
        <v>100</v>
      </c>
      <c r="T19" s="26">
        <v>100</v>
      </c>
    </row>
    <row r="20" ht="20.1" customHeight="1" spans="1:20">
      <c r="A20" s="5"/>
      <c r="B20" s="18"/>
      <c r="C20" s="5" t="s">
        <v>804</v>
      </c>
      <c r="D20" s="5">
        <v>7</v>
      </c>
      <c r="E20" s="27" t="s">
        <v>854</v>
      </c>
      <c r="F20" s="28" t="s">
        <v>715</v>
      </c>
      <c r="G20" s="28" t="s">
        <v>257</v>
      </c>
      <c r="H20" s="26" t="s">
        <v>855</v>
      </c>
      <c r="I20" s="26" t="s">
        <v>855</v>
      </c>
      <c r="J20" s="26" t="s">
        <v>855</v>
      </c>
      <c r="K20" s="26" t="s">
        <v>855</v>
      </c>
      <c r="L20" s="26" t="s">
        <v>855</v>
      </c>
      <c r="M20" s="26" t="s">
        <v>855</v>
      </c>
      <c r="N20" s="26" t="s">
        <v>855</v>
      </c>
      <c r="O20" s="26" t="s">
        <v>855</v>
      </c>
      <c r="P20" s="26" t="s">
        <v>855</v>
      </c>
      <c r="Q20" s="26" t="s">
        <v>855</v>
      </c>
      <c r="R20" s="26" t="s">
        <v>855</v>
      </c>
      <c r="S20" s="26" t="s">
        <v>855</v>
      </c>
      <c r="T20" s="26" t="s">
        <v>855</v>
      </c>
    </row>
    <row r="21" ht="20.1" customHeight="1" spans="1:20">
      <c r="A21" s="5"/>
      <c r="B21" s="18"/>
      <c r="C21" s="5"/>
      <c r="D21" s="5">
        <v>8</v>
      </c>
      <c r="E21" s="29" t="s">
        <v>856</v>
      </c>
      <c r="F21" s="28" t="s">
        <v>715</v>
      </c>
      <c r="G21" s="26">
        <v>100</v>
      </c>
      <c r="H21" s="26">
        <v>100</v>
      </c>
      <c r="I21" s="26">
        <v>100</v>
      </c>
      <c r="J21" s="26">
        <v>100</v>
      </c>
      <c r="K21" s="26">
        <v>100</v>
      </c>
      <c r="L21" s="26">
        <v>100</v>
      </c>
      <c r="M21" s="26">
        <v>100</v>
      </c>
      <c r="N21" s="26">
        <v>100</v>
      </c>
      <c r="O21" s="26">
        <v>100</v>
      </c>
      <c r="P21" s="26">
        <v>100</v>
      </c>
      <c r="Q21" s="26">
        <v>100</v>
      </c>
      <c r="R21" s="26">
        <v>100</v>
      </c>
      <c r="S21" s="26">
        <v>100</v>
      </c>
      <c r="T21" s="26">
        <v>100</v>
      </c>
    </row>
    <row r="22" ht="20.1" customHeight="1" spans="1:20">
      <c r="A22" s="5"/>
      <c r="B22" s="22"/>
      <c r="C22" s="5" t="s">
        <v>857</v>
      </c>
      <c r="D22" s="5">
        <v>9</v>
      </c>
      <c r="E22" s="87" t="s">
        <v>814</v>
      </c>
      <c r="F22" s="28" t="s">
        <v>828</v>
      </c>
      <c r="G22" s="28" t="s">
        <v>29</v>
      </c>
      <c r="H22" s="7" t="s">
        <v>29</v>
      </c>
      <c r="I22" s="7" t="s">
        <v>29</v>
      </c>
      <c r="J22" s="7" t="s">
        <v>29</v>
      </c>
      <c r="K22" s="7" t="s">
        <v>29</v>
      </c>
      <c r="L22" s="7" t="s">
        <v>29</v>
      </c>
      <c r="M22" s="7" t="s">
        <v>29</v>
      </c>
      <c r="N22" s="7" t="s">
        <v>29</v>
      </c>
      <c r="O22" s="7" t="s">
        <v>29</v>
      </c>
      <c r="P22" s="7" t="s">
        <v>29</v>
      </c>
      <c r="Q22" s="7" t="s">
        <v>29</v>
      </c>
      <c r="R22" s="7" t="s">
        <v>29</v>
      </c>
      <c r="S22" s="7" t="s">
        <v>29</v>
      </c>
      <c r="T22" s="7" t="s">
        <v>29</v>
      </c>
    </row>
    <row r="23" ht="20.1" customHeight="1" spans="1:20">
      <c r="A23" s="5"/>
      <c r="B23" s="9" t="s">
        <v>734</v>
      </c>
      <c r="C23" s="9" t="s">
        <v>187</v>
      </c>
      <c r="D23" s="5">
        <v>10</v>
      </c>
      <c r="E23" s="25" t="s">
        <v>988</v>
      </c>
      <c r="F23" s="24" t="s">
        <v>828</v>
      </c>
      <c r="G23" s="24" t="s">
        <v>29</v>
      </c>
      <c r="H23" s="5" t="s">
        <v>816</v>
      </c>
      <c r="I23" s="38" t="s">
        <v>825</v>
      </c>
      <c r="J23" s="38" t="s">
        <v>825</v>
      </c>
      <c r="K23" s="38" t="s">
        <v>825</v>
      </c>
      <c r="L23" s="38" t="s">
        <v>825</v>
      </c>
      <c r="M23" s="38" t="s">
        <v>825</v>
      </c>
      <c r="N23" s="38" t="s">
        <v>825</v>
      </c>
      <c r="O23" s="38" t="s">
        <v>825</v>
      </c>
      <c r="P23" s="38" t="s">
        <v>825</v>
      </c>
      <c r="Q23" s="38" t="s">
        <v>825</v>
      </c>
      <c r="R23" s="38" t="s">
        <v>825</v>
      </c>
      <c r="S23" s="38" t="s">
        <v>825</v>
      </c>
      <c r="T23" s="38" t="s">
        <v>825</v>
      </c>
    </row>
    <row r="24" ht="20.1" customHeight="1" spans="1:20">
      <c r="A24" s="5"/>
      <c r="B24" s="5"/>
      <c r="C24" s="9" t="s">
        <v>188</v>
      </c>
      <c r="D24" s="5">
        <v>11</v>
      </c>
      <c r="E24" s="74" t="s">
        <v>989</v>
      </c>
      <c r="F24" s="32" t="s">
        <v>747</v>
      </c>
      <c r="G24" s="32">
        <v>37.3</v>
      </c>
      <c r="H24" s="5">
        <f>SUM(I24:T24)</f>
        <v>0</v>
      </c>
      <c r="I24" s="38"/>
      <c r="J24" s="38"/>
      <c r="K24" s="38"/>
      <c r="L24" s="38"/>
      <c r="M24" s="38"/>
      <c r="N24" s="38"/>
      <c r="O24" s="38"/>
      <c r="P24" s="38"/>
      <c r="Q24" s="38"/>
      <c r="R24" s="38"/>
      <c r="S24" s="38"/>
      <c r="T24" s="38"/>
    </row>
    <row r="25" ht="20.1" customHeight="1" spans="1:20">
      <c r="A25" s="5"/>
      <c r="B25" s="5"/>
      <c r="C25" s="9" t="s">
        <v>189</v>
      </c>
      <c r="D25" s="5">
        <v>12</v>
      </c>
      <c r="E25" s="25" t="s">
        <v>990</v>
      </c>
      <c r="F25" s="24" t="s">
        <v>828</v>
      </c>
      <c r="G25" s="24" t="s">
        <v>29</v>
      </c>
      <c r="H25" s="5" t="s">
        <v>816</v>
      </c>
      <c r="I25" s="38" t="s">
        <v>825</v>
      </c>
      <c r="J25" s="38" t="s">
        <v>825</v>
      </c>
      <c r="K25" s="38" t="s">
        <v>825</v>
      </c>
      <c r="L25" s="38" t="s">
        <v>825</v>
      </c>
      <c r="M25" s="38" t="s">
        <v>825</v>
      </c>
      <c r="N25" s="38" t="s">
        <v>825</v>
      </c>
      <c r="O25" s="38" t="s">
        <v>825</v>
      </c>
      <c r="P25" s="38" t="s">
        <v>825</v>
      </c>
      <c r="Q25" s="38" t="s">
        <v>825</v>
      </c>
      <c r="R25" s="38" t="s">
        <v>825</v>
      </c>
      <c r="S25" s="38" t="s">
        <v>825</v>
      </c>
      <c r="T25" s="38" t="s">
        <v>825</v>
      </c>
    </row>
    <row r="26" ht="20.1" customHeight="1" spans="1:20">
      <c r="A26" s="5"/>
      <c r="B26" s="5"/>
      <c r="C26" s="9" t="s">
        <v>190</v>
      </c>
      <c r="D26" s="5">
        <v>13</v>
      </c>
      <c r="E26" s="75" t="s">
        <v>950</v>
      </c>
      <c r="F26" s="38" t="s">
        <v>828</v>
      </c>
      <c r="G26" s="38" t="s">
        <v>29</v>
      </c>
      <c r="H26" s="38" t="s">
        <v>825</v>
      </c>
      <c r="I26" s="38" t="s">
        <v>825</v>
      </c>
      <c r="J26" s="38" t="s">
        <v>825</v>
      </c>
      <c r="K26" s="38" t="s">
        <v>825</v>
      </c>
      <c r="L26" s="38" t="s">
        <v>825</v>
      </c>
      <c r="M26" s="38" t="s">
        <v>825</v>
      </c>
      <c r="N26" s="38" t="s">
        <v>825</v>
      </c>
      <c r="O26" s="38" t="s">
        <v>825</v>
      </c>
      <c r="P26" s="38" t="s">
        <v>825</v>
      </c>
      <c r="Q26" s="38" t="s">
        <v>825</v>
      </c>
      <c r="R26" s="38" t="s">
        <v>825</v>
      </c>
      <c r="S26" s="38" t="s">
        <v>825</v>
      </c>
      <c r="T26" s="38" t="s">
        <v>825</v>
      </c>
    </row>
    <row r="27" ht="30" customHeight="1" spans="1:20">
      <c r="A27" s="5"/>
      <c r="B27" s="9" t="s">
        <v>829</v>
      </c>
      <c r="C27" s="9" t="s">
        <v>830</v>
      </c>
      <c r="D27" s="5">
        <v>14</v>
      </c>
      <c r="E27" s="12" t="s">
        <v>831</v>
      </c>
      <c r="F27" s="5" t="s">
        <v>715</v>
      </c>
      <c r="G27" s="5" t="s">
        <v>991</v>
      </c>
      <c r="H27" s="26" t="s">
        <v>832</v>
      </c>
      <c r="I27" s="28" t="s">
        <v>832</v>
      </c>
      <c r="J27" s="28" t="s">
        <v>832</v>
      </c>
      <c r="K27" s="28" t="s">
        <v>832</v>
      </c>
      <c r="L27" s="28" t="s">
        <v>832</v>
      </c>
      <c r="M27" s="28" t="s">
        <v>832</v>
      </c>
      <c r="N27" s="28" t="s">
        <v>832</v>
      </c>
      <c r="O27" s="28" t="s">
        <v>832</v>
      </c>
      <c r="P27" s="28" t="s">
        <v>832</v>
      </c>
      <c r="Q27" s="28" t="s">
        <v>832</v>
      </c>
      <c r="R27" s="28" t="s">
        <v>832</v>
      </c>
      <c r="S27" s="28" t="s">
        <v>832</v>
      </c>
      <c r="T27" s="28" t="s">
        <v>832</v>
      </c>
    </row>
    <row r="28" ht="24.95" hidden="1" customHeight="1" spans="1:20">
      <c r="A28" s="39" t="s">
        <v>833</v>
      </c>
      <c r="B28" s="39"/>
      <c r="C28" s="39"/>
      <c r="D28" s="39"/>
      <c r="E28" s="39"/>
      <c r="F28" s="39"/>
      <c r="G28" s="39"/>
      <c r="H28" s="39"/>
    </row>
    <row r="29" ht="24.95" customHeight="1" spans="1:20">
      <c r="A29" s="40"/>
      <c r="B29" s="40"/>
      <c r="C29" s="40"/>
      <c r="D29" s="41"/>
      <c r="E29" s="40"/>
      <c r="F29" s="40"/>
      <c r="G29" s="40"/>
      <c r="H29" s="41"/>
    </row>
    <row r="30" ht="24.95" customHeight="1" spans="1:20">
      <c r="A30" s="40"/>
      <c r="B30" s="40"/>
      <c r="C30" s="40"/>
      <c r="D30" s="41"/>
      <c r="E30" s="40"/>
      <c r="F30" s="40"/>
      <c r="G30" s="40"/>
      <c r="H30" s="41"/>
    </row>
    <row r="31" ht="24.95" customHeight="1"/>
  </sheetData>
  <mergeCells count="20">
    <mergeCell ref="A1:B1"/>
    <mergeCell ref="A2:T2"/>
    <mergeCell ref="A3:F3"/>
    <mergeCell ref="A4:F4"/>
    <mergeCell ref="A5:F5"/>
    <mergeCell ref="A6:F6"/>
    <mergeCell ref="B7:F7"/>
    <mergeCell ref="B8:F8"/>
    <mergeCell ref="B9:F9"/>
    <mergeCell ref="B10:F10"/>
    <mergeCell ref="B11:F11"/>
    <mergeCell ref="B12:H12"/>
    <mergeCell ref="A28:H28"/>
    <mergeCell ref="A7:A11"/>
    <mergeCell ref="A14:A27"/>
    <mergeCell ref="B14:B22"/>
    <mergeCell ref="B23:B26"/>
    <mergeCell ref="C14:C17"/>
    <mergeCell ref="C18:C19"/>
    <mergeCell ref="C20:C21"/>
  </mergeCells>
  <printOptions horizontalCentered="1"/>
  <pageMargins left="0.708661417322835" right="0.708661417322835" top="0.748031496062992" bottom="0.748031496062992" header="0.31496062992126" footer="0.31496062992126"/>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workbookViewId="0">
      <selection activeCell="N17" sqref="N17"/>
    </sheetView>
  </sheetViews>
  <sheetFormatPr defaultColWidth="9" defaultRowHeight="19.5"/>
  <cols>
    <col min="1" max="1" width="6.125" style="1" customWidth="1"/>
    <col min="2" max="2" width="9.875" style="1" customWidth="1"/>
    <col min="3" max="3" width="18.5" style="1" customWidth="1"/>
    <col min="4" max="4" width="6.75" style="2" customWidth="1"/>
    <col min="5" max="5" width="43" style="42" customWidth="1"/>
    <col min="6" max="6" width="14" style="1" customWidth="1"/>
    <col min="7" max="7" width="13.625" style="2" customWidth="1"/>
    <col min="8" max="8" width="7.875" style="1" customWidth="1"/>
    <col min="9" max="9" width="5.5" style="1" customWidth="1"/>
    <col min="10" max="10" width="8.75" style="43" customWidth="1"/>
    <col min="11" max="11" width="7.125" style="1" customWidth="1"/>
    <col min="12" max="12" width="7.875" style="1" customWidth="1"/>
    <col min="13" max="16384" width="9" style="1"/>
  </cols>
  <sheetData>
    <row r="1" spans="1:12">
      <c r="A1" s="3" t="s">
        <v>992</v>
      </c>
      <c r="B1" s="3"/>
      <c r="H1" s="3"/>
      <c r="I1" s="3"/>
    </row>
    <row r="2" ht="20.25" customHeight="1" spans="1:12">
      <c r="A2" s="44" t="s">
        <v>993</v>
      </c>
      <c r="B2" s="44"/>
      <c r="C2" s="44"/>
      <c r="D2" s="44"/>
      <c r="E2" s="44"/>
      <c r="F2" s="44"/>
      <c r="G2" s="44"/>
      <c r="H2" s="44"/>
      <c r="I2" s="44"/>
      <c r="J2" s="44"/>
      <c r="K2" s="44"/>
      <c r="L2" s="44"/>
    </row>
    <row r="3" ht="24.95" hidden="1" customHeight="1" spans="1:12">
      <c r="A3" s="5" t="s">
        <v>770</v>
      </c>
      <c r="B3" s="5"/>
      <c r="C3" s="5"/>
      <c r="D3" s="5"/>
      <c r="E3" s="5"/>
      <c r="F3" s="5"/>
      <c r="G3" s="5" t="s">
        <v>771</v>
      </c>
    </row>
    <row r="4" ht="24.95" hidden="1" customHeight="1" spans="1:12">
      <c r="A4" s="5" t="s">
        <v>772</v>
      </c>
      <c r="B4" s="5"/>
      <c r="C4" s="5"/>
      <c r="D4" s="5"/>
      <c r="E4" s="5"/>
      <c r="F4" s="5"/>
      <c r="G4" s="5" t="s">
        <v>773</v>
      </c>
    </row>
    <row r="5" ht="24.95" hidden="1" customHeight="1" spans="1:12">
      <c r="A5" s="5" t="s">
        <v>774</v>
      </c>
      <c r="B5" s="5"/>
      <c r="C5" s="5"/>
      <c r="D5" s="5"/>
      <c r="E5" s="5"/>
      <c r="F5" s="5"/>
      <c r="G5" s="6" t="s">
        <v>775</v>
      </c>
    </row>
    <row r="6" ht="20.1" customHeight="1" spans="1:12">
      <c r="A6" s="45" t="s">
        <v>994</v>
      </c>
      <c r="B6" s="46"/>
      <c r="C6" s="46"/>
      <c r="D6" s="46"/>
      <c r="E6" s="46"/>
      <c r="F6" s="47"/>
      <c r="G6" s="6" t="s">
        <v>777</v>
      </c>
      <c r="H6" s="48" t="s">
        <v>98</v>
      </c>
      <c r="I6" s="49" t="s">
        <v>995</v>
      </c>
      <c r="J6" s="50" t="s">
        <v>996</v>
      </c>
      <c r="K6" s="51" t="s">
        <v>131</v>
      </c>
      <c r="L6" s="52" t="s">
        <v>157</v>
      </c>
    </row>
    <row r="7" ht="20.1" customHeight="1" spans="1:12">
      <c r="A7" s="53" t="s">
        <v>779</v>
      </c>
      <c r="B7" s="54" t="s">
        <v>997</v>
      </c>
      <c r="C7" s="55"/>
      <c r="D7" s="55"/>
      <c r="E7" s="55"/>
      <c r="F7" s="56"/>
      <c r="G7" s="5">
        <f>SUM(G8:G11)</f>
        <v>0</v>
      </c>
      <c r="H7" s="57">
        <f>SUM(H8:H10)</f>
        <v>0</v>
      </c>
      <c r="I7" s="57">
        <f>SUM(I8:I10)</f>
        <v>0</v>
      </c>
      <c r="J7" s="57">
        <f>SUM(J8:J10)</f>
        <v>0</v>
      </c>
      <c r="K7" s="57">
        <f>SUM(K8:K10)</f>
        <v>0</v>
      </c>
      <c r="L7" s="57">
        <f>SUM(L8:L10)</f>
        <v>0</v>
      </c>
    </row>
    <row r="8" ht="20.1" customHeight="1" spans="1:12">
      <c r="A8" s="58"/>
      <c r="B8" s="45" t="s">
        <v>920</v>
      </c>
      <c r="C8" s="46"/>
      <c r="D8" s="46"/>
      <c r="E8" s="46"/>
      <c r="F8" s="47"/>
      <c r="G8" s="5">
        <f>SUM(H8:L8)</f>
        <v>0</v>
      </c>
      <c r="H8" s="11"/>
      <c r="I8" s="59"/>
      <c r="J8" s="11"/>
      <c r="K8" s="11"/>
      <c r="L8" s="10"/>
    </row>
    <row r="9" ht="20.1" customHeight="1" spans="1:12">
      <c r="A9" s="58"/>
      <c r="B9" s="45" t="s">
        <v>921</v>
      </c>
      <c r="C9" s="46"/>
      <c r="D9" s="46"/>
      <c r="E9" s="46"/>
      <c r="F9" s="47"/>
      <c r="G9" s="5"/>
      <c r="H9" s="60"/>
      <c r="I9" s="60"/>
      <c r="J9" s="61"/>
      <c r="K9" s="60"/>
      <c r="L9" s="60"/>
    </row>
    <row r="10" ht="20.1" customHeight="1" spans="1:12">
      <c r="A10" s="58"/>
      <c r="B10" s="54" t="s">
        <v>998</v>
      </c>
      <c r="C10" s="55"/>
      <c r="D10" s="55"/>
      <c r="E10" s="55"/>
      <c r="F10" s="56"/>
      <c r="G10" s="5"/>
      <c r="H10" s="60"/>
      <c r="I10" s="60"/>
      <c r="J10" s="61"/>
      <c r="K10" s="60"/>
      <c r="L10" s="60"/>
    </row>
    <row r="11" ht="24.95" hidden="1" customHeight="1" spans="1:12">
      <c r="A11" s="62"/>
      <c r="B11" s="63" t="s">
        <v>923</v>
      </c>
      <c r="C11" s="64"/>
      <c r="D11" s="64"/>
      <c r="E11" s="64"/>
      <c r="F11" s="65"/>
      <c r="G11" s="5">
        <f t="shared" ref="G11" si="0">SUM(H11:I11)</f>
        <v>0</v>
      </c>
      <c r="H11" s="60"/>
      <c r="I11" s="60"/>
    </row>
    <row r="12" ht="54.75" hidden="1" customHeight="1" spans="1:12">
      <c r="A12" s="5" t="s">
        <v>999</v>
      </c>
      <c r="B12" s="66" t="s">
        <v>1000</v>
      </c>
      <c r="C12" s="14"/>
      <c r="D12" s="14"/>
      <c r="E12" s="14"/>
      <c r="F12" s="14"/>
      <c r="G12" s="14"/>
      <c r="H12" s="60"/>
      <c r="I12" s="60"/>
    </row>
    <row r="13" ht="30" customHeight="1" spans="1:12">
      <c r="A13" s="67" t="s">
        <v>839</v>
      </c>
      <c r="B13" s="67" t="s">
        <v>664</v>
      </c>
      <c r="C13" s="5" t="s">
        <v>1001</v>
      </c>
      <c r="D13" s="67" t="s">
        <v>876</v>
      </c>
      <c r="E13" s="36" t="s">
        <v>1002</v>
      </c>
      <c r="F13" s="5" t="s">
        <v>1003</v>
      </c>
      <c r="G13" s="6" t="s">
        <v>777</v>
      </c>
      <c r="H13" s="48" t="s">
        <v>98</v>
      </c>
      <c r="I13" s="49" t="s">
        <v>995</v>
      </c>
      <c r="J13" s="50" t="s">
        <v>996</v>
      </c>
      <c r="K13" s="51" t="s">
        <v>131</v>
      </c>
      <c r="L13" s="52" t="s">
        <v>157</v>
      </c>
    </row>
    <row r="14" ht="20.1" customHeight="1" spans="1:12">
      <c r="A14" s="9" t="s">
        <v>792</v>
      </c>
      <c r="B14" s="15" t="s">
        <v>670</v>
      </c>
      <c r="C14" s="16" t="s">
        <v>793</v>
      </c>
      <c r="D14" s="5">
        <v>1</v>
      </c>
      <c r="E14" s="68" t="s">
        <v>1004</v>
      </c>
      <c r="F14" s="5" t="s">
        <v>1005</v>
      </c>
      <c r="G14" s="5">
        <f>SUM(H14:L14)-1</f>
        <v>-1</v>
      </c>
      <c r="H14" s="69"/>
      <c r="I14" s="69"/>
      <c r="J14" s="70"/>
      <c r="K14" s="69"/>
      <c r="L14" s="69"/>
    </row>
    <row r="15" ht="20.1" customHeight="1" spans="1:12">
      <c r="A15" s="5"/>
      <c r="B15" s="18"/>
      <c r="C15" s="18"/>
      <c r="D15" s="5">
        <v>2</v>
      </c>
      <c r="E15" s="68" t="s">
        <v>1006</v>
      </c>
      <c r="F15" s="5" t="s">
        <v>795</v>
      </c>
      <c r="G15" s="5">
        <f>SUM(H15:L15)</f>
        <v>0</v>
      </c>
      <c r="H15" s="69"/>
      <c r="I15" s="69"/>
      <c r="J15" s="70"/>
      <c r="K15" s="69"/>
      <c r="L15" s="69"/>
    </row>
    <row r="16" ht="20.1" customHeight="1" spans="1:12">
      <c r="A16" s="5"/>
      <c r="B16" s="18"/>
      <c r="C16" s="18"/>
      <c r="D16" s="5">
        <v>3</v>
      </c>
      <c r="E16" s="71" t="s">
        <v>1007</v>
      </c>
      <c r="F16" s="5" t="s">
        <v>795</v>
      </c>
      <c r="G16" s="5">
        <f>SUM(H16:L16)</f>
        <v>0</v>
      </c>
      <c r="H16" s="69"/>
      <c r="I16" s="69"/>
      <c r="J16" s="70"/>
      <c r="K16" s="69"/>
      <c r="L16" s="69"/>
    </row>
    <row r="17" ht="20.1" customHeight="1" spans="1:12">
      <c r="A17" s="5"/>
      <c r="B17" s="18"/>
      <c r="C17" s="22"/>
      <c r="D17" s="5">
        <v>4</v>
      </c>
      <c r="E17" s="68" t="s">
        <v>1008</v>
      </c>
      <c r="F17" s="5" t="s">
        <v>795</v>
      </c>
      <c r="G17" s="5">
        <f>SUM(H17:L17)-1</f>
        <v>-1</v>
      </c>
      <c r="H17" s="69"/>
      <c r="I17" s="69"/>
      <c r="J17" s="70"/>
      <c r="K17" s="69"/>
      <c r="L17" s="69"/>
    </row>
    <row r="18" ht="20.1" customHeight="1" spans="1:12">
      <c r="A18" s="5"/>
      <c r="B18" s="18"/>
      <c r="C18" s="16" t="s">
        <v>801</v>
      </c>
      <c r="D18" s="5">
        <v>5</v>
      </c>
      <c r="E18" s="29" t="s">
        <v>802</v>
      </c>
      <c r="F18" s="28" t="s">
        <v>715</v>
      </c>
      <c r="G18" s="26">
        <v>100</v>
      </c>
      <c r="H18" s="11">
        <v>100</v>
      </c>
      <c r="I18" s="11">
        <v>100</v>
      </c>
      <c r="J18" s="11">
        <v>100</v>
      </c>
      <c r="K18" s="11">
        <v>100</v>
      </c>
      <c r="L18" s="11">
        <v>100</v>
      </c>
    </row>
    <row r="19" ht="20.1" customHeight="1" spans="1:12">
      <c r="A19" s="5"/>
      <c r="B19" s="18"/>
      <c r="C19" s="22"/>
      <c r="D19" s="5">
        <v>6</v>
      </c>
      <c r="E19" s="27" t="s">
        <v>853</v>
      </c>
      <c r="F19" s="28" t="s">
        <v>715</v>
      </c>
      <c r="G19" s="26">
        <v>100</v>
      </c>
      <c r="H19" s="11">
        <v>100</v>
      </c>
      <c r="I19" s="11">
        <v>100</v>
      </c>
      <c r="J19" s="11">
        <v>100</v>
      </c>
      <c r="K19" s="11">
        <v>100</v>
      </c>
      <c r="L19" s="11">
        <v>100</v>
      </c>
    </row>
    <row r="20" ht="20.1" customHeight="1" spans="1:12">
      <c r="A20" s="5"/>
      <c r="B20" s="18"/>
      <c r="C20" s="16" t="s">
        <v>804</v>
      </c>
      <c r="D20" s="5">
        <v>7</v>
      </c>
      <c r="E20" s="27" t="s">
        <v>854</v>
      </c>
      <c r="F20" s="28" t="s">
        <v>715</v>
      </c>
      <c r="G20" s="28" t="s">
        <v>855</v>
      </c>
      <c r="H20" s="72" t="s">
        <v>855</v>
      </c>
      <c r="I20" s="72" t="s">
        <v>855</v>
      </c>
      <c r="J20" s="72" t="s">
        <v>855</v>
      </c>
      <c r="K20" s="72" t="s">
        <v>855</v>
      </c>
      <c r="L20" s="72" t="s">
        <v>855</v>
      </c>
    </row>
    <row r="21" ht="20.1" customHeight="1" spans="1:12">
      <c r="A21" s="5"/>
      <c r="B21" s="18"/>
      <c r="C21" s="22"/>
      <c r="D21" s="5">
        <v>8</v>
      </c>
      <c r="E21" s="29" t="s">
        <v>856</v>
      </c>
      <c r="F21" s="28" t="s">
        <v>715</v>
      </c>
      <c r="G21" s="26">
        <v>100</v>
      </c>
      <c r="H21" s="11">
        <v>100</v>
      </c>
      <c r="I21" s="11">
        <v>100</v>
      </c>
      <c r="J21" s="11">
        <v>100</v>
      </c>
      <c r="K21" s="11">
        <v>100</v>
      </c>
      <c r="L21" s="11">
        <v>100</v>
      </c>
    </row>
    <row r="22" ht="20.1" customHeight="1" spans="1:12">
      <c r="A22" s="5"/>
      <c r="B22" s="22"/>
      <c r="C22" s="5" t="s">
        <v>857</v>
      </c>
      <c r="D22" s="5">
        <v>9</v>
      </c>
      <c r="E22" s="27" t="s">
        <v>814</v>
      </c>
      <c r="F22" s="28" t="s">
        <v>828</v>
      </c>
      <c r="G22" s="5" t="s">
        <v>816</v>
      </c>
      <c r="H22" s="69" t="s">
        <v>816</v>
      </c>
      <c r="I22" s="69" t="s">
        <v>816</v>
      </c>
      <c r="J22" s="70" t="s">
        <v>825</v>
      </c>
      <c r="K22" s="69" t="s">
        <v>816</v>
      </c>
      <c r="L22" s="69" t="s">
        <v>816</v>
      </c>
    </row>
    <row r="23" ht="20.1" customHeight="1" spans="1:12">
      <c r="A23" s="5"/>
      <c r="B23" s="15" t="s">
        <v>734</v>
      </c>
      <c r="C23" s="9" t="s">
        <v>187</v>
      </c>
      <c r="D23" s="5">
        <v>10</v>
      </c>
      <c r="E23" s="73" t="s">
        <v>1009</v>
      </c>
      <c r="F23" s="28" t="s">
        <v>828</v>
      </c>
      <c r="G23" s="5" t="s">
        <v>816</v>
      </c>
      <c r="H23" s="69" t="s">
        <v>816</v>
      </c>
      <c r="I23" s="69" t="s">
        <v>816</v>
      </c>
      <c r="J23" s="70" t="s">
        <v>825</v>
      </c>
      <c r="K23" s="69" t="s">
        <v>816</v>
      </c>
      <c r="L23" s="69" t="s">
        <v>816</v>
      </c>
    </row>
    <row r="24" ht="20.1" customHeight="1" spans="1:12">
      <c r="A24" s="5"/>
      <c r="B24" s="18"/>
      <c r="C24" s="9" t="s">
        <v>188</v>
      </c>
      <c r="D24" s="5">
        <v>11</v>
      </c>
      <c r="E24" s="74" t="s">
        <v>1010</v>
      </c>
      <c r="F24" s="24" t="s">
        <v>828</v>
      </c>
      <c r="G24" s="5" t="s">
        <v>816</v>
      </c>
      <c r="H24" s="69" t="s">
        <v>816</v>
      </c>
      <c r="I24" s="69" t="s">
        <v>816</v>
      </c>
      <c r="J24" s="70" t="s">
        <v>825</v>
      </c>
      <c r="K24" s="69" t="s">
        <v>816</v>
      </c>
      <c r="L24" s="69" t="s">
        <v>816</v>
      </c>
    </row>
    <row r="25" ht="20.1" customHeight="1" spans="1:12">
      <c r="A25" s="5"/>
      <c r="B25" s="18"/>
      <c r="C25" s="9" t="s">
        <v>189</v>
      </c>
      <c r="D25" s="5">
        <v>12</v>
      </c>
      <c r="E25" s="68" t="s">
        <v>1011</v>
      </c>
      <c r="F25" s="24" t="s">
        <v>828</v>
      </c>
      <c r="G25" s="5" t="s">
        <v>816</v>
      </c>
      <c r="H25" s="69" t="s">
        <v>816</v>
      </c>
      <c r="I25" s="69" t="s">
        <v>816</v>
      </c>
      <c r="J25" s="70" t="s">
        <v>825</v>
      </c>
      <c r="K25" s="69" t="s">
        <v>816</v>
      </c>
      <c r="L25" s="69" t="s">
        <v>816</v>
      </c>
    </row>
    <row r="26" ht="20.1" customHeight="1" spans="1:12">
      <c r="A26" s="5"/>
      <c r="B26" s="22"/>
      <c r="C26" s="9" t="s">
        <v>190</v>
      </c>
      <c r="D26" s="5">
        <v>13</v>
      </c>
      <c r="E26" s="75" t="s">
        <v>950</v>
      </c>
      <c r="F26" s="38" t="s">
        <v>828</v>
      </c>
      <c r="G26" s="38" t="s">
        <v>825</v>
      </c>
      <c r="H26" s="49" t="s">
        <v>825</v>
      </c>
      <c r="I26" s="49" t="s">
        <v>825</v>
      </c>
      <c r="J26" s="49" t="s">
        <v>825</v>
      </c>
      <c r="K26" s="49" t="s">
        <v>825</v>
      </c>
      <c r="L26" s="49" t="s">
        <v>825</v>
      </c>
    </row>
    <row r="27" ht="30" customHeight="1" spans="1:12">
      <c r="A27" s="5"/>
      <c r="B27" s="9" t="s">
        <v>829</v>
      </c>
      <c r="C27" s="9" t="s">
        <v>830</v>
      </c>
      <c r="D27" s="5">
        <v>14</v>
      </c>
      <c r="E27" s="37" t="s">
        <v>968</v>
      </c>
      <c r="F27" s="38" t="s">
        <v>715</v>
      </c>
      <c r="G27" s="28" t="s">
        <v>832</v>
      </c>
      <c r="H27" s="72" t="s">
        <v>832</v>
      </c>
      <c r="I27" s="28" t="s">
        <v>832</v>
      </c>
      <c r="J27" s="72" t="s">
        <v>832</v>
      </c>
      <c r="K27" s="28" t="s">
        <v>832</v>
      </c>
      <c r="L27" s="28" t="s">
        <v>832</v>
      </c>
    </row>
    <row r="28" ht="24.95" customHeight="1" spans="1:12">
      <c r="A28" s="40"/>
      <c r="B28" s="40"/>
      <c r="C28" s="40"/>
      <c r="D28" s="41"/>
      <c r="E28" s="76"/>
      <c r="F28" s="40"/>
      <c r="G28" s="41"/>
    </row>
    <row r="29" ht="24.95" customHeight="1" spans="1:12">
      <c r="A29" s="40"/>
      <c r="B29" s="40"/>
      <c r="C29" s="40"/>
      <c r="D29" s="41"/>
      <c r="E29" s="76"/>
      <c r="F29" s="40"/>
      <c r="G29" s="41"/>
    </row>
    <row r="30" ht="24.95" customHeight="1"/>
  </sheetData>
  <mergeCells count="20">
    <mergeCell ref="A1:B1"/>
    <mergeCell ref="H1:I1"/>
    <mergeCell ref="A2:L2"/>
    <mergeCell ref="A3:F3"/>
    <mergeCell ref="A4:F4"/>
    <mergeCell ref="A5:F5"/>
    <mergeCell ref="A6:F6"/>
    <mergeCell ref="B7:F7"/>
    <mergeCell ref="B8:F8"/>
    <mergeCell ref="B9:F9"/>
    <mergeCell ref="B10:F10"/>
    <mergeCell ref="B11:F11"/>
    <mergeCell ref="B12:G12"/>
    <mergeCell ref="A7:A11"/>
    <mergeCell ref="A14:A27"/>
    <mergeCell ref="B14:B22"/>
    <mergeCell ref="B23:B26"/>
    <mergeCell ref="C14:C17"/>
    <mergeCell ref="C18:C19"/>
    <mergeCell ref="C20:C21"/>
  </mergeCells>
  <printOptions horizontalCentered="1"/>
  <pageMargins left="0.708661417322835" right="0.708661417322835" top="0.748031496062992" bottom="0.748031496062992" header="0.31496062992126" footer="0.31496062992126"/>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
  <sheetViews>
    <sheetView workbookViewId="0">
      <selection activeCell="A1" sqref="A1:B1"/>
    </sheetView>
  </sheetViews>
  <sheetFormatPr defaultColWidth="9" defaultRowHeight="19.5"/>
  <cols>
    <col min="1" max="1" width="6.5" style="1" customWidth="1"/>
    <col min="2" max="2" width="6.75" style="1" customWidth="1"/>
    <col min="3" max="3" width="17.625" style="1" customWidth="1"/>
    <col min="4" max="4" width="5.625" style="2" customWidth="1"/>
    <col min="5" max="5" width="34.125" style="1" customWidth="1"/>
    <col min="6" max="6" width="10.875" style="1" customWidth="1"/>
    <col min="7" max="7" width="14.625" style="2" customWidth="1"/>
    <col min="8" max="10" width="14.625" style="1" customWidth="1"/>
    <col min="11" max="11" width="12.5" style="1" customWidth="1"/>
    <col min="12" max="16384" width="9" style="1"/>
  </cols>
  <sheetData>
    <row r="1" spans="1:11">
      <c r="A1" s="3" t="s">
        <v>1012</v>
      </c>
      <c r="B1" s="3"/>
    </row>
    <row r="2" ht="21.75" customHeight="1" spans="1:11">
      <c r="A2" s="4" t="s">
        <v>1013</v>
      </c>
      <c r="B2" s="4"/>
      <c r="C2" s="4"/>
      <c r="D2" s="4"/>
      <c r="E2" s="4"/>
      <c r="F2" s="4"/>
      <c r="G2" s="4"/>
      <c r="H2" s="4"/>
      <c r="I2" s="4"/>
      <c r="J2" s="4"/>
      <c r="K2" s="4"/>
    </row>
    <row r="3" ht="24.95" hidden="1" customHeight="1" spans="1:11">
      <c r="A3" s="5" t="s">
        <v>770</v>
      </c>
      <c r="B3" s="5"/>
      <c r="C3" s="5"/>
      <c r="D3" s="5"/>
      <c r="E3" s="5"/>
      <c r="F3" s="5"/>
      <c r="G3" s="5" t="s">
        <v>771</v>
      </c>
    </row>
    <row r="4" ht="24.95" hidden="1" customHeight="1" spans="1:11">
      <c r="A4" s="5" t="s">
        <v>772</v>
      </c>
      <c r="B4" s="5"/>
      <c r="C4" s="5"/>
      <c r="D4" s="5"/>
      <c r="E4" s="5"/>
      <c r="F4" s="5"/>
      <c r="G4" s="5" t="s">
        <v>773</v>
      </c>
    </row>
    <row r="5" ht="24.95" hidden="1" customHeight="1" spans="1:11">
      <c r="A5" s="5" t="s">
        <v>774</v>
      </c>
      <c r="B5" s="5"/>
      <c r="C5" s="5"/>
      <c r="D5" s="5"/>
      <c r="E5" s="5"/>
      <c r="F5" s="5"/>
      <c r="G5" s="6" t="s">
        <v>775</v>
      </c>
    </row>
    <row r="6" ht="20.1" customHeight="1" spans="1:11">
      <c r="A6" s="5" t="s">
        <v>888</v>
      </c>
      <c r="B6" s="5"/>
      <c r="C6" s="5"/>
      <c r="D6" s="5"/>
      <c r="E6" s="5"/>
      <c r="F6" s="5"/>
      <c r="G6" s="7" t="s">
        <v>777</v>
      </c>
      <c r="H6" s="8" t="s">
        <v>345</v>
      </c>
      <c r="I6" s="8" t="s">
        <v>414</v>
      </c>
      <c r="J6" s="8" t="s">
        <v>439</v>
      </c>
      <c r="K6" s="8" t="s">
        <v>466</v>
      </c>
    </row>
    <row r="7" ht="20.1" customHeight="1" spans="1:11">
      <c r="A7" s="9" t="s">
        <v>779</v>
      </c>
      <c r="B7" s="5" t="s">
        <v>780</v>
      </c>
      <c r="C7" s="5"/>
      <c r="D7" s="5"/>
      <c r="E7" s="5"/>
      <c r="F7" s="5"/>
      <c r="G7" s="5">
        <f>SUM(G8:G11)</f>
        <v>0</v>
      </c>
      <c r="H7" s="5">
        <f>SUM(H8:H11)</f>
        <v>0</v>
      </c>
      <c r="I7" s="5">
        <f>SUM(I8:I11)</f>
        <v>0</v>
      </c>
      <c r="J7" s="5">
        <f>SUM(J8:J11)</f>
        <v>0</v>
      </c>
      <c r="K7" s="5">
        <f>SUM(K8:K11)</f>
        <v>0</v>
      </c>
    </row>
    <row r="8" ht="20.1" customHeight="1" spans="1:11">
      <c r="A8" s="5"/>
      <c r="B8" s="5" t="s">
        <v>781</v>
      </c>
      <c r="C8" s="5"/>
      <c r="D8" s="5"/>
      <c r="E8" s="5"/>
      <c r="F8" s="5"/>
      <c r="G8" s="5">
        <f>SUM(H8:K8)</f>
        <v>0</v>
      </c>
      <c r="H8" s="10"/>
      <c r="I8" s="10"/>
      <c r="J8" s="11"/>
      <c r="K8" s="10"/>
    </row>
    <row r="9" ht="20.1" customHeight="1" spans="1:11">
      <c r="A9" s="5"/>
      <c r="B9" s="5" t="s">
        <v>782</v>
      </c>
      <c r="C9" s="5"/>
      <c r="D9" s="5"/>
      <c r="E9" s="5"/>
      <c r="F9" s="5"/>
      <c r="G9" s="5">
        <f t="shared" ref="G9:G11" si="0">SUM(H9:J9)</f>
        <v>0</v>
      </c>
      <c r="H9" s="5"/>
      <c r="I9" s="5"/>
      <c r="J9" s="5"/>
      <c r="K9" s="5"/>
    </row>
    <row r="10" ht="20.1" customHeight="1" spans="1:11">
      <c r="A10" s="5"/>
      <c r="B10" s="5" t="s">
        <v>783</v>
      </c>
      <c r="C10" s="5"/>
      <c r="D10" s="5"/>
      <c r="E10" s="5"/>
      <c r="F10" s="5"/>
      <c r="G10" s="5">
        <f t="shared" si="0"/>
        <v>0</v>
      </c>
      <c r="H10" s="12"/>
      <c r="I10" s="12"/>
      <c r="J10" s="12"/>
      <c r="K10" s="12"/>
    </row>
    <row r="11" ht="24.95" hidden="1" customHeight="1" spans="1:11">
      <c r="A11" s="5"/>
      <c r="B11" s="13" t="s">
        <v>784</v>
      </c>
      <c r="C11" s="13"/>
      <c r="D11" s="13"/>
      <c r="E11" s="13"/>
      <c r="F11" s="13"/>
      <c r="G11" s="5">
        <f t="shared" si="0"/>
        <v>0</v>
      </c>
      <c r="H11" s="12"/>
      <c r="I11" s="12"/>
      <c r="J11" s="12"/>
    </row>
    <row r="12" ht="51" hidden="1" customHeight="1" spans="1:11">
      <c r="A12" s="5" t="s">
        <v>785</v>
      </c>
      <c r="B12" s="14" t="s">
        <v>1014</v>
      </c>
      <c r="C12" s="14"/>
      <c r="D12" s="14"/>
      <c r="E12" s="14"/>
      <c r="F12" s="14"/>
      <c r="G12" s="14"/>
      <c r="H12" s="12"/>
      <c r="I12" s="12"/>
      <c r="J12" s="12"/>
    </row>
    <row r="13" ht="30" customHeight="1" spans="1:11">
      <c r="A13" s="9" t="s">
        <v>839</v>
      </c>
      <c r="B13" s="9" t="s">
        <v>664</v>
      </c>
      <c r="C13" s="5" t="s">
        <v>787</v>
      </c>
      <c r="D13" s="5" t="s">
        <v>788</v>
      </c>
      <c r="E13" s="5" t="s">
        <v>789</v>
      </c>
      <c r="F13" s="5" t="s">
        <v>790</v>
      </c>
      <c r="G13" s="5" t="s">
        <v>791</v>
      </c>
      <c r="H13" s="8" t="s">
        <v>345</v>
      </c>
      <c r="I13" s="8" t="s">
        <v>414</v>
      </c>
      <c r="J13" s="8" t="s">
        <v>439</v>
      </c>
      <c r="K13" s="8" t="s">
        <v>466</v>
      </c>
    </row>
    <row r="14" ht="20.1" customHeight="1" spans="1:11">
      <c r="A14" s="9" t="s">
        <v>792</v>
      </c>
      <c r="B14" s="15" t="s">
        <v>670</v>
      </c>
      <c r="C14" s="16" t="s">
        <v>793</v>
      </c>
      <c r="D14" s="5">
        <v>1</v>
      </c>
      <c r="E14" s="17" t="s">
        <v>1015</v>
      </c>
      <c r="F14" s="5" t="s">
        <v>795</v>
      </c>
      <c r="G14" s="5">
        <f>SUM(H14:K14)</f>
        <v>0</v>
      </c>
      <c r="H14" s="5"/>
      <c r="I14" s="5"/>
      <c r="J14" s="5"/>
      <c r="K14" s="5"/>
    </row>
    <row r="15" ht="20.1" customHeight="1" spans="1:11">
      <c r="A15" s="5"/>
      <c r="B15" s="18"/>
      <c r="C15" s="18"/>
      <c r="D15" s="5">
        <v>2</v>
      </c>
      <c r="E15" s="19" t="s">
        <v>1016</v>
      </c>
      <c r="F15" s="20" t="s">
        <v>678</v>
      </c>
      <c r="G15" s="5">
        <f>SUM(H15:K15)</f>
        <v>0</v>
      </c>
      <c r="H15" s="21"/>
      <c r="I15" s="21"/>
      <c r="J15" s="21"/>
      <c r="K15" s="21"/>
    </row>
    <row r="16" ht="20.1" customHeight="1" spans="1:11">
      <c r="A16" s="5"/>
      <c r="B16" s="18"/>
      <c r="C16" s="22"/>
      <c r="D16" s="5">
        <v>3</v>
      </c>
      <c r="E16" s="23" t="s">
        <v>1017</v>
      </c>
      <c r="F16" s="24" t="s">
        <v>1018</v>
      </c>
      <c r="G16" s="5">
        <f>SUM(H16:K16)</f>
        <v>0</v>
      </c>
      <c r="H16" s="5"/>
      <c r="I16" s="5"/>
      <c r="J16" s="5"/>
      <c r="K16" s="5"/>
    </row>
    <row r="17" ht="20.1" customHeight="1" spans="1:11">
      <c r="A17" s="5"/>
      <c r="B17" s="18"/>
      <c r="C17" s="16" t="s">
        <v>801</v>
      </c>
      <c r="D17" s="5">
        <v>4</v>
      </c>
      <c r="E17" s="25" t="s">
        <v>802</v>
      </c>
      <c r="F17" s="24" t="s">
        <v>715</v>
      </c>
      <c r="G17" s="26">
        <v>100</v>
      </c>
      <c r="H17" s="26">
        <v>100</v>
      </c>
      <c r="I17" s="26">
        <v>100</v>
      </c>
      <c r="J17" s="26">
        <v>100</v>
      </c>
      <c r="K17" s="26">
        <v>100</v>
      </c>
    </row>
    <row r="18" ht="20.1" customHeight="1" spans="1:11">
      <c r="A18" s="5"/>
      <c r="B18" s="18"/>
      <c r="C18" s="22"/>
      <c r="D18" s="5">
        <v>5</v>
      </c>
      <c r="E18" s="27" t="s">
        <v>853</v>
      </c>
      <c r="F18" s="28" t="s">
        <v>715</v>
      </c>
      <c r="G18" s="26">
        <v>100</v>
      </c>
      <c r="H18" s="26">
        <v>100</v>
      </c>
      <c r="I18" s="26">
        <v>100</v>
      </c>
      <c r="J18" s="26">
        <v>100</v>
      </c>
      <c r="K18" s="26">
        <v>100</v>
      </c>
    </row>
    <row r="19" ht="20.1" customHeight="1" spans="1:11">
      <c r="A19" s="5"/>
      <c r="B19" s="18"/>
      <c r="C19" s="16" t="s">
        <v>804</v>
      </c>
      <c r="D19" s="5">
        <v>6</v>
      </c>
      <c r="E19" s="27" t="s">
        <v>854</v>
      </c>
      <c r="F19" s="28" t="s">
        <v>715</v>
      </c>
      <c r="G19" s="28" t="s">
        <v>855</v>
      </c>
      <c r="H19" s="28" t="s">
        <v>855</v>
      </c>
      <c r="I19" s="28" t="s">
        <v>855</v>
      </c>
      <c r="J19" s="28" t="s">
        <v>855</v>
      </c>
      <c r="K19" s="28" t="s">
        <v>855</v>
      </c>
    </row>
    <row r="20" ht="20.1" customHeight="1" spans="1:11">
      <c r="A20" s="5"/>
      <c r="B20" s="18"/>
      <c r="C20" s="22"/>
      <c r="D20" s="5">
        <v>7</v>
      </c>
      <c r="E20" s="29" t="s">
        <v>856</v>
      </c>
      <c r="F20" s="28" t="s">
        <v>715</v>
      </c>
      <c r="G20" s="26">
        <v>100</v>
      </c>
      <c r="H20" s="26">
        <v>100</v>
      </c>
      <c r="I20" s="26">
        <v>100</v>
      </c>
      <c r="J20" s="26">
        <v>100</v>
      </c>
      <c r="K20" s="26">
        <v>100</v>
      </c>
    </row>
    <row r="21" ht="20.1" customHeight="1" spans="1:11">
      <c r="A21" s="5"/>
      <c r="B21" s="22"/>
      <c r="C21" s="5" t="s">
        <v>857</v>
      </c>
      <c r="D21" s="5">
        <v>8</v>
      </c>
      <c r="E21" s="29" t="s">
        <v>1019</v>
      </c>
      <c r="F21" s="28" t="s">
        <v>828</v>
      </c>
      <c r="G21" s="30" t="s">
        <v>29</v>
      </c>
      <c r="H21" s="30" t="s">
        <v>29</v>
      </c>
      <c r="I21" s="30" t="s">
        <v>29</v>
      </c>
      <c r="J21" s="30" t="s">
        <v>29</v>
      </c>
      <c r="K21" s="30" t="s">
        <v>29</v>
      </c>
    </row>
    <row r="22" ht="20.1" customHeight="1" spans="1:11">
      <c r="A22" s="5"/>
      <c r="B22" s="15" t="s">
        <v>734</v>
      </c>
      <c r="C22" s="5" t="s">
        <v>1020</v>
      </c>
      <c r="D22" s="5">
        <v>9</v>
      </c>
      <c r="E22" s="31" t="s">
        <v>933</v>
      </c>
      <c r="F22" s="32" t="s">
        <v>737</v>
      </c>
      <c r="G22" s="33"/>
      <c r="H22" s="33"/>
      <c r="I22" s="33"/>
      <c r="J22" s="33"/>
      <c r="K22" s="33"/>
    </row>
    <row r="23" ht="20.1" customHeight="1" spans="1:11">
      <c r="A23" s="5"/>
      <c r="B23" s="18"/>
      <c r="C23" s="5" t="s">
        <v>1021</v>
      </c>
      <c r="D23" s="5">
        <v>10</v>
      </c>
      <c r="E23" s="23" t="s">
        <v>1022</v>
      </c>
      <c r="F23" s="20" t="s">
        <v>747</v>
      </c>
      <c r="G23" s="5">
        <f>SUM(H23:K23)</f>
        <v>0</v>
      </c>
      <c r="H23" s="5"/>
      <c r="I23" s="5"/>
      <c r="J23" s="5"/>
      <c r="K23" s="5"/>
    </row>
    <row r="24" ht="20.1" customHeight="1" spans="1:11">
      <c r="A24" s="5"/>
      <c r="B24" s="18"/>
      <c r="C24" s="5" t="s">
        <v>823</v>
      </c>
      <c r="D24" s="5">
        <v>11</v>
      </c>
      <c r="E24" s="34" t="s">
        <v>1023</v>
      </c>
      <c r="F24" s="5" t="s">
        <v>815</v>
      </c>
      <c r="G24" s="5" t="s">
        <v>816</v>
      </c>
      <c r="H24" s="5" t="s">
        <v>816</v>
      </c>
      <c r="I24" s="5" t="s">
        <v>816</v>
      </c>
      <c r="J24" s="5" t="s">
        <v>816</v>
      </c>
      <c r="K24" s="5" t="s">
        <v>816</v>
      </c>
    </row>
    <row r="25" ht="20.1" customHeight="1" spans="1:11">
      <c r="A25" s="5"/>
      <c r="B25" s="22"/>
      <c r="C25" s="5" t="s">
        <v>1024</v>
      </c>
      <c r="D25" s="5">
        <v>12</v>
      </c>
      <c r="E25" s="35" t="s">
        <v>950</v>
      </c>
      <c r="F25" s="5" t="s">
        <v>815</v>
      </c>
      <c r="G25" s="5" t="s">
        <v>816</v>
      </c>
      <c r="H25" s="5" t="s">
        <v>816</v>
      </c>
      <c r="I25" s="5" t="s">
        <v>816</v>
      </c>
      <c r="J25" s="5" t="s">
        <v>816</v>
      </c>
      <c r="K25" s="5" t="s">
        <v>816</v>
      </c>
    </row>
    <row r="26" ht="30" customHeight="1" spans="1:11">
      <c r="A26" s="5"/>
      <c r="B26" s="9" t="s">
        <v>829</v>
      </c>
      <c r="C26" s="36" t="s">
        <v>869</v>
      </c>
      <c r="D26" s="5">
        <v>13</v>
      </c>
      <c r="E26" s="37" t="s">
        <v>968</v>
      </c>
      <c r="F26" s="38" t="s">
        <v>715</v>
      </c>
      <c r="G26" s="28" t="s">
        <v>832</v>
      </c>
      <c r="H26" s="28" t="s">
        <v>832</v>
      </c>
      <c r="I26" s="28" t="s">
        <v>832</v>
      </c>
      <c r="J26" s="28" t="s">
        <v>832</v>
      </c>
      <c r="K26" s="28" t="s">
        <v>832</v>
      </c>
    </row>
    <row r="27" ht="24.95" customHeight="1" spans="1:11">
      <c r="A27" s="39"/>
      <c r="B27" s="39"/>
      <c r="C27" s="39"/>
      <c r="D27" s="39"/>
      <c r="E27" s="39"/>
      <c r="F27" s="39"/>
      <c r="G27" s="39"/>
    </row>
    <row r="28" ht="24.95" customHeight="1" spans="1:11">
      <c r="A28" s="40"/>
      <c r="B28" s="40"/>
      <c r="C28" s="40"/>
      <c r="D28" s="41"/>
      <c r="E28" s="40"/>
      <c r="F28" s="40"/>
      <c r="G28" s="41"/>
    </row>
    <row r="29" ht="24.95" customHeight="1" spans="1:11">
      <c r="A29" s="40"/>
      <c r="B29" s="40"/>
      <c r="C29" s="40"/>
      <c r="D29" s="41"/>
      <c r="E29" s="40"/>
      <c r="F29" s="40"/>
      <c r="G29" s="41"/>
    </row>
    <row r="30" ht="24.95" customHeight="1"/>
  </sheetData>
  <mergeCells count="20">
    <mergeCell ref="A1:B1"/>
    <mergeCell ref="A2:K2"/>
    <mergeCell ref="A3:F3"/>
    <mergeCell ref="A4:F4"/>
    <mergeCell ref="A5:F5"/>
    <mergeCell ref="A6:F6"/>
    <mergeCell ref="B7:F7"/>
    <mergeCell ref="B8:F8"/>
    <mergeCell ref="B9:F9"/>
    <mergeCell ref="B10:F10"/>
    <mergeCell ref="B11:F11"/>
    <mergeCell ref="B12:G12"/>
    <mergeCell ref="A27:G27"/>
    <mergeCell ref="A7:A11"/>
    <mergeCell ref="A14:A26"/>
    <mergeCell ref="B14:B21"/>
    <mergeCell ref="B22:B25"/>
    <mergeCell ref="C14:C16"/>
    <mergeCell ref="C17:C18"/>
    <mergeCell ref="C19:C20"/>
  </mergeCells>
  <printOptions horizontalCentered="1"/>
  <pageMargins left="0.708661417322835" right="0.708661417322835" top="0.748031496062992" bottom="0.748031496062992" header="0.31496062992126" footer="0.3149606299212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15</vt:i4>
      </vt:variant>
    </vt:vector>
  </HeadingPairs>
  <TitlesOfParts>
    <vt:vector size="15" baseType="lpstr">
      <vt:lpstr>菜单</vt:lpstr>
      <vt:lpstr>资金汇总表</vt:lpstr>
      <vt:lpstr>项目明细表</vt:lpstr>
      <vt:lpstr>总体绩效目标</vt:lpstr>
      <vt:lpstr>中小河流</vt:lpstr>
      <vt:lpstr>中型灌区</vt:lpstr>
      <vt:lpstr>水保</vt:lpstr>
      <vt:lpstr>水保一体化</vt:lpstr>
      <vt:lpstr>水资源</vt:lpstr>
      <vt:lpstr>农饮</vt:lpstr>
      <vt:lpstr>小水库</vt:lpstr>
      <vt:lpstr>白蚁防治</vt:lpstr>
      <vt:lpstr>蓄滞洪区</vt:lpstr>
      <vt:lpstr>幸福河湖</vt:lpstr>
      <vt:lpstr>引调水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dhh</dc:creator>
  <cp:lastModifiedBy>高锁平</cp:lastModifiedBy>
  <dcterms:created xsi:type="dcterms:W3CDTF">2006-09-18T00:00:00Z</dcterms:created>
  <cp:lastPrinted>2025-09-26T01:24:00Z</cp:lastPrinted>
  <dcterms:modified xsi:type="dcterms:W3CDTF">2026-07-21T10:43:45Z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B278961FF7B443DB8454212409231432_13</vt:lpwstr>
  </property>
  <property fmtid="{D5CDD505-2E9C-101B-9397-08002B2CF9AE}" pid="3" name="KSOProductBuildVer">
    <vt:lpwstr>2052-12.1.2.25882</vt:lpwstr>
  </property>
  <property fmtid="{D5CDD505-2E9C-101B-9397-08002B2CF9AE}" pid="4" name="CalculationRule">
    <vt:i4>0</vt:i4>
  </property>
</Properties>
</file>